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niversidadmag-my.sharepoint.com/personal/gruiz_unimagdalena_edu_co/Documents/PTEP Transparencia y ética pública/PTEP 2026/04_Seguimiento transición/"/>
    </mc:Choice>
  </mc:AlternateContent>
  <xr:revisionPtr revIDLastSave="14" documentId="8_{360FCD91-08CC-44F0-9174-48C1817A5708}" xr6:coauthVersionLast="47" xr6:coauthVersionMax="47" xr10:uidLastSave="{4AE44D5F-F6C4-485C-BDD6-11BBDEC95F32}"/>
  <bookViews>
    <workbookView xWindow="4920" yWindow="1500" windowWidth="23880" windowHeight="13410" tabRatio="685" xr2:uid="{00000000-000D-0000-FFFF-FFFF00000000}"/>
  </bookViews>
  <sheets>
    <sheet name="Estado de Avance" sheetId="1" r:id="rId1"/>
    <sheet name="Verificación OCI" sheetId="2" state="hidden" r:id="rId2"/>
    <sheet name="INSTRUCTIVO" sheetId="3" state="hidden" r:id="rId3"/>
    <sheet name="NIVEL DE CUMPLIMIENTO" sheetId="4" state="hidden" r:id="rId4"/>
    <sheet name="Datos" sheetId="5" state="hidden" r:id="rId5"/>
  </sheets>
  <definedNames>
    <definedName name="_xlnm._FilterDatabase" localSheetId="4" hidden="1">Datos!$A$1:$B$1</definedName>
    <definedName name="_xlnm._FilterDatabase" localSheetId="0" hidden="1">'Estado de Avance'!$A$6:$M$32</definedName>
    <definedName name="_xlnm._FilterDatabase" localSheetId="3" hidden="1">'NIVEL DE CUMPLIMIENTO'!$A$7:$L$35</definedName>
    <definedName name="_xlnm._FilterDatabase" localSheetId="1" hidden="1">'Verificación OCI'!$A$9:$R$55</definedName>
    <definedName name="_xlnm.Print_Area" localSheetId="0">'Estado de Avance'!$A$1:$L$32</definedName>
    <definedName name="_xlnm.Print_Area" localSheetId="3">'NIVEL DE CUMPLIMIENTO'!$A$1:$L$66</definedName>
    <definedName name="FECHA">Datos!$F$1:$F$6</definedName>
    <definedName name="responsable">Datos!$A$1:$A$6</definedName>
    <definedName name="_xlnm.Print_Titles" localSheetId="3">'NIVEL DE CUMPLIMIENTO'!$1:$8</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5" i="1" l="1"/>
  <c r="K24" i="1"/>
  <c r="K23" i="1"/>
  <c r="K22" i="1"/>
  <c r="K20" i="1"/>
  <c r="K19" i="1"/>
  <c r="K18" i="1"/>
  <c r="K17" i="1"/>
  <c r="C65" i="4" l="1"/>
  <c r="K53" i="4"/>
  <c r="H53" i="4"/>
  <c r="A52" i="4"/>
  <c r="A51" i="4"/>
  <c r="A50" i="4"/>
  <c r="B49" i="4"/>
  <c r="A49" i="4"/>
  <c r="A48" i="4"/>
  <c r="K22" i="4"/>
  <c r="K21" i="4"/>
  <c r="K20" i="4"/>
  <c r="K19" i="4"/>
  <c r="K12" i="4"/>
  <c r="K11" i="4"/>
  <c r="K6" i="4"/>
  <c r="A6" i="4"/>
  <c r="K4" i="4"/>
  <c r="L52" i="2"/>
  <c r="G52" i="2"/>
  <c r="C52" i="2"/>
  <c r="M43" i="2"/>
  <c r="N42" i="2"/>
  <c r="M42" i="2"/>
  <c r="N41" i="2"/>
  <c r="M41" i="2"/>
  <c r="M39" i="2"/>
  <c r="M38" i="2"/>
  <c r="L35" i="2"/>
  <c r="R35" i="2" s="1"/>
  <c r="K34" i="4" s="1"/>
  <c r="J35" i="2"/>
  <c r="M35" i="2" s="1"/>
  <c r="I35" i="2"/>
  <c r="H35" i="2"/>
  <c r="F34" i="4" s="1"/>
  <c r="G35" i="2"/>
  <c r="F35" i="2"/>
  <c r="D35" i="2"/>
  <c r="D34" i="4" s="1"/>
  <c r="B35" i="2"/>
  <c r="B34" i="4" s="1"/>
  <c r="A35" i="2"/>
  <c r="A34" i="4" s="1"/>
  <c r="L34" i="2"/>
  <c r="R34" i="2" s="1"/>
  <c r="K33" i="4" s="1"/>
  <c r="J34" i="2"/>
  <c r="M34" i="2" s="1"/>
  <c r="I34" i="2"/>
  <c r="H34" i="2"/>
  <c r="F33" i="4" s="1"/>
  <c r="G34" i="2"/>
  <c r="F34" i="2"/>
  <c r="D34" i="2"/>
  <c r="D33" i="4" s="1"/>
  <c r="B34" i="2"/>
  <c r="B33" i="4" s="1"/>
  <c r="A34" i="2"/>
  <c r="A33" i="4" s="1"/>
  <c r="D33" i="2"/>
  <c r="D32" i="4" s="1"/>
  <c r="L32" i="2"/>
  <c r="R32" i="2" s="1"/>
  <c r="K31" i="4" s="1"/>
  <c r="J32" i="2"/>
  <c r="M32" i="2" s="1"/>
  <c r="I32" i="2"/>
  <c r="H32" i="2"/>
  <c r="F31" i="4" s="1"/>
  <c r="G32" i="2"/>
  <c r="F32" i="2"/>
  <c r="D32" i="2"/>
  <c r="D31" i="4" s="1"/>
  <c r="B32" i="2"/>
  <c r="B31" i="4" s="1"/>
  <c r="A32" i="2"/>
  <c r="A31" i="4" s="1"/>
  <c r="L31" i="2"/>
  <c r="R31" i="2" s="1"/>
  <c r="K30" i="4" s="1"/>
  <c r="J31" i="2"/>
  <c r="M31" i="2" s="1"/>
  <c r="I31" i="2"/>
  <c r="H31" i="2"/>
  <c r="F30" i="4" s="1"/>
  <c r="G31" i="2"/>
  <c r="F31" i="2"/>
  <c r="D31" i="2"/>
  <c r="D30" i="4" s="1"/>
  <c r="B31" i="2"/>
  <c r="B30" i="4" s="1"/>
  <c r="A31" i="2"/>
  <c r="A30" i="4" s="1"/>
  <c r="L30" i="2"/>
  <c r="R30" i="2" s="1"/>
  <c r="K29" i="4" s="1"/>
  <c r="J30" i="2"/>
  <c r="M30" i="2" s="1"/>
  <c r="I30" i="2"/>
  <c r="H30" i="2"/>
  <c r="F29" i="4" s="1"/>
  <c r="G30" i="2"/>
  <c r="F30" i="2"/>
  <c r="D30" i="2"/>
  <c r="D29" i="4" s="1"/>
  <c r="B30" i="2"/>
  <c r="B29" i="4" s="1"/>
  <c r="A30" i="2"/>
  <c r="A29" i="4" s="1"/>
  <c r="D29" i="2"/>
  <c r="D28" i="4" s="1"/>
  <c r="L28" i="2"/>
  <c r="R28" i="2" s="1"/>
  <c r="K27" i="4" s="1"/>
  <c r="J28" i="2"/>
  <c r="M28" i="2" s="1"/>
  <c r="I28" i="2"/>
  <c r="H28" i="2"/>
  <c r="F27" i="4" s="1"/>
  <c r="G28" i="2"/>
  <c r="F28" i="2"/>
  <c r="D28" i="2"/>
  <c r="D27" i="4" s="1"/>
  <c r="B28" i="2"/>
  <c r="B27" i="4" s="1"/>
  <c r="A28" i="2"/>
  <c r="A27" i="4" s="1"/>
  <c r="L27" i="2"/>
  <c r="R27" i="2" s="1"/>
  <c r="K26" i="4" s="1"/>
  <c r="J27" i="2"/>
  <c r="M27" i="2" s="1"/>
  <c r="I27" i="2"/>
  <c r="H27" i="2"/>
  <c r="F26" i="4" s="1"/>
  <c r="G27" i="2"/>
  <c r="F27" i="2"/>
  <c r="D27" i="2"/>
  <c r="D26" i="4" s="1"/>
  <c r="B27" i="2"/>
  <c r="B26" i="4" s="1"/>
  <c r="A27" i="2"/>
  <c r="A26" i="4" s="1"/>
  <c r="L26" i="2"/>
  <c r="R26" i="2" s="1"/>
  <c r="K25" i="4" s="1"/>
  <c r="J26" i="2"/>
  <c r="M26" i="2" s="1"/>
  <c r="I26" i="2"/>
  <c r="H26" i="2"/>
  <c r="F25" i="4" s="1"/>
  <c r="G26" i="2"/>
  <c r="F26" i="2"/>
  <c r="D26" i="2"/>
  <c r="D25" i="4" s="1"/>
  <c r="B26" i="2"/>
  <c r="B25" i="4" s="1"/>
  <c r="A26" i="2"/>
  <c r="A25" i="4" s="1"/>
  <c r="L25" i="2"/>
  <c r="R25" i="2" s="1"/>
  <c r="K24" i="4" s="1"/>
  <c r="J25" i="2"/>
  <c r="M25" i="2" s="1"/>
  <c r="I25" i="2"/>
  <c r="H25" i="2"/>
  <c r="F24" i="4" s="1"/>
  <c r="G25" i="2"/>
  <c r="F25" i="2"/>
  <c r="D25" i="2"/>
  <c r="D24" i="4" s="1"/>
  <c r="B25" i="2"/>
  <c r="B24" i="4" s="1"/>
  <c r="A25" i="2"/>
  <c r="A24" i="4" s="1"/>
  <c r="D24" i="2"/>
  <c r="D23" i="4" s="1"/>
  <c r="L23" i="2"/>
  <c r="J23" i="2"/>
  <c r="M23" i="2" s="1"/>
  <c r="I23" i="2"/>
  <c r="H23" i="2"/>
  <c r="F22" i="4" s="1"/>
  <c r="G23" i="2"/>
  <c r="F23" i="2"/>
  <c r="D23" i="2"/>
  <c r="D22" i="4" s="1"/>
  <c r="B23" i="2"/>
  <c r="B22" i="4" s="1"/>
  <c r="A23" i="2"/>
  <c r="A22" i="4" s="1"/>
  <c r="L22" i="2"/>
  <c r="J22" i="2"/>
  <c r="M22" i="2" s="1"/>
  <c r="I22" i="2"/>
  <c r="H22" i="2"/>
  <c r="F21" i="4" s="1"/>
  <c r="G22" i="2"/>
  <c r="F22" i="2"/>
  <c r="D22" i="2"/>
  <c r="D21" i="4" s="1"/>
  <c r="B22" i="2"/>
  <c r="B21" i="4" s="1"/>
  <c r="A22" i="2"/>
  <c r="A21" i="4" s="1"/>
  <c r="L21" i="2"/>
  <c r="J21" i="2"/>
  <c r="M21" i="2" s="1"/>
  <c r="I21" i="2"/>
  <c r="H21" i="2"/>
  <c r="F20" i="4" s="1"/>
  <c r="G21" i="2"/>
  <c r="F21" i="2"/>
  <c r="D21" i="2"/>
  <c r="D20" i="4" s="1"/>
  <c r="B21" i="2"/>
  <c r="B20" i="4" s="1"/>
  <c r="A21" i="2"/>
  <c r="A20" i="4" s="1"/>
  <c r="L20" i="2"/>
  <c r="J20" i="2"/>
  <c r="M20" i="2" s="1"/>
  <c r="I20" i="2"/>
  <c r="H20" i="2"/>
  <c r="F19" i="4" s="1"/>
  <c r="G20" i="2"/>
  <c r="F20" i="2"/>
  <c r="D20" i="2"/>
  <c r="D19" i="4" s="1"/>
  <c r="B20" i="2"/>
  <c r="B19" i="4" s="1"/>
  <c r="A20" i="2"/>
  <c r="A19" i="4" s="1"/>
  <c r="D19" i="2"/>
  <c r="D18" i="4" s="1"/>
  <c r="L18" i="2"/>
  <c r="R18" i="2" s="1"/>
  <c r="K17" i="4" s="1"/>
  <c r="J18" i="2"/>
  <c r="M18" i="2" s="1"/>
  <c r="I18" i="2"/>
  <c r="H18" i="2"/>
  <c r="F17" i="4" s="1"/>
  <c r="G18" i="2"/>
  <c r="F18" i="2"/>
  <c r="D18" i="2"/>
  <c r="D17" i="4" s="1"/>
  <c r="B18" i="2"/>
  <c r="B17" i="4" s="1"/>
  <c r="A18" i="2"/>
  <c r="A17" i="4" s="1"/>
  <c r="L17" i="2"/>
  <c r="R17" i="2" s="1"/>
  <c r="K16" i="4" s="1"/>
  <c r="J17" i="2"/>
  <c r="M17" i="2" s="1"/>
  <c r="I17" i="2"/>
  <c r="H17" i="2"/>
  <c r="F16" i="4" s="1"/>
  <c r="G17" i="2"/>
  <c r="F17" i="2"/>
  <c r="D17" i="2"/>
  <c r="D16" i="4" s="1"/>
  <c r="B17" i="2"/>
  <c r="B16" i="4" s="1"/>
  <c r="A17" i="2"/>
  <c r="A16" i="4" s="1"/>
  <c r="L16" i="2"/>
  <c r="R16" i="2" s="1"/>
  <c r="K15" i="4" s="1"/>
  <c r="J16" i="2"/>
  <c r="M16" i="2" s="1"/>
  <c r="I16" i="2"/>
  <c r="H16" i="2"/>
  <c r="F15" i="4" s="1"/>
  <c r="G16" i="2"/>
  <c r="F16" i="2"/>
  <c r="D16" i="2"/>
  <c r="D15" i="4" s="1"/>
  <c r="B16" i="2"/>
  <c r="B15" i="4" s="1"/>
  <c r="A16" i="2"/>
  <c r="A15" i="4" s="1"/>
  <c r="L15" i="2"/>
  <c r="R15" i="2" s="1"/>
  <c r="K14" i="4" s="1"/>
  <c r="J15" i="2"/>
  <c r="M15" i="2" s="1"/>
  <c r="I15" i="2"/>
  <c r="H15" i="2"/>
  <c r="F14" i="4" s="1"/>
  <c r="G15" i="2"/>
  <c r="F15" i="2"/>
  <c r="D15" i="2"/>
  <c r="D14" i="4" s="1"/>
  <c r="B15" i="2"/>
  <c r="B14" i="4" s="1"/>
  <c r="A15" i="2"/>
  <c r="A14" i="4" s="1"/>
  <c r="D14" i="2"/>
  <c r="D13" i="4" s="1"/>
  <c r="L13" i="2"/>
  <c r="J13" i="2"/>
  <c r="M13" i="2" s="1"/>
  <c r="I13" i="2"/>
  <c r="H13" i="2"/>
  <c r="F12" i="4" s="1"/>
  <c r="G13" i="2"/>
  <c r="F13" i="2"/>
  <c r="D13" i="2"/>
  <c r="D12" i="4" s="1"/>
  <c r="B13" i="2"/>
  <c r="B12" i="4" s="1"/>
  <c r="A13" i="2"/>
  <c r="A12" i="4" s="1"/>
  <c r="L12" i="2"/>
  <c r="J12" i="2"/>
  <c r="M12" i="2" s="1"/>
  <c r="I12" i="2"/>
  <c r="H12" i="2"/>
  <c r="F11" i="4" s="1"/>
  <c r="G12" i="2"/>
  <c r="F12" i="2"/>
  <c r="D12" i="2"/>
  <c r="D11" i="4" s="1"/>
  <c r="B12" i="2"/>
  <c r="B11" i="4" s="1"/>
  <c r="A12" i="2"/>
  <c r="A11" i="4" s="1"/>
  <c r="L11" i="2"/>
  <c r="R11" i="2" s="1"/>
  <c r="K10" i="4" s="1"/>
  <c r="J11" i="2"/>
  <c r="M11" i="2" s="1"/>
  <c r="I11" i="2"/>
  <c r="H11" i="2"/>
  <c r="F10" i="4" s="1"/>
  <c r="G11" i="2"/>
  <c r="F11" i="2"/>
  <c r="D11" i="2"/>
  <c r="D10" i="4" s="1"/>
  <c r="B11" i="2"/>
  <c r="B10" i="4" s="1"/>
  <c r="A11" i="2"/>
  <c r="A10" i="4" s="1"/>
  <c r="D10" i="2"/>
  <c r="D9" i="4" s="1"/>
  <c r="R4" i="2"/>
  <c r="F4" i="4" s="1"/>
  <c r="G4" i="2"/>
  <c r="K5" i="4" s="1"/>
  <c r="E4" i="2"/>
  <c r="F5" i="4" s="1"/>
  <c r="K32" i="1"/>
  <c r="K35" i="2" s="1"/>
  <c r="K31" i="1"/>
  <c r="K34" i="2" s="1"/>
  <c r="K29" i="1"/>
  <c r="K32" i="2" s="1"/>
  <c r="K28" i="1"/>
  <c r="K31" i="2" s="1"/>
  <c r="K27" i="1"/>
  <c r="K30" i="2" s="1"/>
  <c r="K28" i="2"/>
  <c r="K27" i="2"/>
  <c r="K26" i="2"/>
  <c r="K25" i="2"/>
  <c r="K23" i="2"/>
  <c r="K22" i="2"/>
  <c r="K21" i="2"/>
  <c r="K20" i="2"/>
  <c r="K15" i="1"/>
  <c r="K18" i="2" s="1"/>
  <c r="K14" i="1"/>
  <c r="K17" i="2" s="1"/>
  <c r="K13" i="1"/>
  <c r="K16" i="2" s="1"/>
  <c r="K12" i="1"/>
  <c r="K15" i="2" s="1"/>
  <c r="K10" i="1"/>
  <c r="K13" i="2" s="1"/>
  <c r="K9" i="1"/>
  <c r="K12" i="2" s="1"/>
  <c r="K8" i="1"/>
  <c r="K11" i="2" s="1"/>
  <c r="N34" i="2" l="1"/>
  <c r="N18" i="2"/>
  <c r="H17" i="4" s="1"/>
  <c r="I17" i="4" s="1"/>
  <c r="J17" i="4" s="1"/>
  <c r="N32" i="2"/>
  <c r="H31" i="4" s="1"/>
  <c r="I31" i="4" s="1"/>
  <c r="J31" i="4" s="1"/>
  <c r="N23" i="2"/>
  <c r="H22" i="4" s="1"/>
  <c r="I22" i="4" s="1"/>
  <c r="J22" i="4" s="1"/>
  <c r="N15" i="2"/>
  <c r="H14" i="4" s="1"/>
  <c r="I14" i="4" s="1"/>
  <c r="J14" i="4" s="1"/>
  <c r="P15" i="2" s="1"/>
  <c r="N31" i="2"/>
  <c r="H30" i="4" s="1"/>
  <c r="I30" i="4" s="1"/>
  <c r="J30" i="4" s="1"/>
  <c r="N12" i="2"/>
  <c r="G11" i="4" s="1"/>
  <c r="N35" i="2"/>
  <c r="H34" i="4" s="1"/>
  <c r="I34" i="4" s="1"/>
  <c r="J34" i="4" s="1"/>
  <c r="N13" i="2"/>
  <c r="G12" i="4" s="1"/>
  <c r="N11" i="2"/>
  <c r="O11" i="2" s="1"/>
  <c r="N27" i="2"/>
  <c r="H26" i="4" s="1"/>
  <c r="I26" i="4" s="1"/>
  <c r="J26" i="4" s="1"/>
  <c r="N20" i="2"/>
  <c r="H19" i="4" s="1"/>
  <c r="I19" i="4" s="1"/>
  <c r="J19" i="4" s="1"/>
  <c r="P20" i="2" s="1"/>
  <c r="N17" i="2"/>
  <c r="H16" i="4" s="1"/>
  <c r="I16" i="4" s="1"/>
  <c r="J16" i="4" s="1"/>
  <c r="N28" i="2"/>
  <c r="H27" i="4" s="1"/>
  <c r="I27" i="4" s="1"/>
  <c r="J27" i="4" s="1"/>
  <c r="N26" i="2"/>
  <c r="O26" i="2" s="1"/>
  <c r="N21" i="2"/>
  <c r="H20" i="4" s="1"/>
  <c r="I20" i="4" s="1"/>
  <c r="J20" i="4" s="1"/>
  <c r="N16" i="2"/>
  <c r="H15" i="4" s="1"/>
  <c r="I15" i="4" s="1"/>
  <c r="J15" i="4" s="1"/>
  <c r="P16" i="2" s="1"/>
  <c r="N30" i="2"/>
  <c r="H29" i="4" s="1"/>
  <c r="I29" i="4" s="1"/>
  <c r="J29" i="4" s="1"/>
  <c r="P30" i="2" s="1"/>
  <c r="N25" i="2"/>
  <c r="H24" i="4" s="1"/>
  <c r="I24" i="4" s="1"/>
  <c r="J24" i="4" s="1"/>
  <c r="P25" i="2" s="1"/>
  <c r="N22" i="2"/>
  <c r="H21" i="4" s="1"/>
  <c r="I21" i="4" s="1"/>
  <c r="J21" i="4" s="1"/>
  <c r="O18" i="2"/>
  <c r="O23" i="2"/>
  <c r="H33" i="4"/>
  <c r="I33" i="4" s="1"/>
  <c r="J33" i="4" s="1"/>
  <c r="G33" i="4"/>
  <c r="O34" i="2"/>
  <c r="G22" i="4" l="1"/>
  <c r="G17" i="4"/>
  <c r="H10" i="4"/>
  <c r="G10" i="4"/>
  <c r="O35" i="2"/>
  <c r="O32" i="2"/>
  <c r="G31" i="4"/>
  <c r="O15" i="2"/>
  <c r="G14" i="4"/>
  <c r="O31" i="2"/>
  <c r="G30" i="4"/>
  <c r="H11" i="4"/>
  <c r="I11" i="4" s="1"/>
  <c r="J11" i="4" s="1"/>
  <c r="P12" i="2" s="1"/>
  <c r="O20" i="2"/>
  <c r="O21" i="2"/>
  <c r="G19" i="4"/>
  <c r="G34" i="4"/>
  <c r="G20" i="4"/>
  <c r="O22" i="2"/>
  <c r="G21" i="4"/>
  <c r="O27" i="2"/>
  <c r="G26" i="4"/>
  <c r="O13" i="2"/>
  <c r="O12" i="2"/>
  <c r="O28" i="2"/>
  <c r="G27" i="4"/>
  <c r="H12" i="4"/>
  <c r="I12" i="4" s="1"/>
  <c r="J12" i="4" s="1"/>
  <c r="O17" i="2"/>
  <c r="G16" i="4"/>
  <c r="H25" i="4"/>
  <c r="I25" i="4" s="1"/>
  <c r="J25" i="4" s="1"/>
  <c r="O30" i="2"/>
  <c r="G29" i="4"/>
  <c r="G25" i="4"/>
  <c r="O25" i="2"/>
  <c r="G24" i="4"/>
  <c r="O16" i="2"/>
  <c r="G15" i="4"/>
  <c r="I10" i="4"/>
  <c r="Q45" i="2" l="1"/>
  <c r="Q38" i="2"/>
  <c r="R44" i="2"/>
  <c r="H35" i="4"/>
  <c r="H54" i="4" s="1"/>
  <c r="R45" i="2"/>
  <c r="E41" i="4"/>
  <c r="N43" i="2" s="1"/>
  <c r="Q48" i="2"/>
  <c r="R41" i="2"/>
  <c r="Q42" i="2"/>
  <c r="R40" i="2"/>
  <c r="R42" i="2"/>
  <c r="Q43" i="2"/>
  <c r="Q44" i="2"/>
  <c r="R43" i="2"/>
  <c r="Q40" i="2"/>
  <c r="Q41" i="2"/>
  <c r="R39" i="2"/>
  <c r="Q39" i="2"/>
  <c r="R38" i="2"/>
  <c r="E42" i="4"/>
  <c r="J10" i="4"/>
  <c r="Q47" i="2" l="1"/>
  <c r="Q49" i="2" s="1"/>
  <c r="R48" i="2" s="1"/>
  <c r="E44" i="4"/>
  <c r="N38" i="2" s="1"/>
  <c r="Q46" i="2"/>
  <c r="S44" i="2" s="1"/>
  <c r="R46" i="2"/>
  <c r="E43" i="4"/>
  <c r="E53" i="4" s="1"/>
  <c r="F53" i="4" s="1"/>
  <c r="P11" i="2"/>
  <c r="E61" i="4"/>
  <c r="B53" i="4"/>
  <c r="C53" i="4" s="1"/>
  <c r="E45" i="4"/>
  <c r="T45" i="2" l="1"/>
  <c r="U45" i="2" s="1"/>
  <c r="T38" i="2"/>
  <c r="U38" i="2" s="1"/>
  <c r="S45" i="2"/>
  <c r="S38" i="2"/>
  <c r="S39" i="2"/>
  <c r="R47" i="2"/>
  <c r="R49" i="2" s="1"/>
  <c r="T39" i="2"/>
  <c r="S43" i="2"/>
  <c r="T41" i="2"/>
  <c r="U41" i="2" s="1"/>
  <c r="S41" i="2"/>
  <c r="T40" i="2"/>
  <c r="U40" i="2" s="1"/>
  <c r="S40" i="2"/>
  <c r="T42" i="2"/>
  <c r="U42" i="2" s="1"/>
  <c r="S42" i="2"/>
  <c r="T43" i="2"/>
  <c r="U43" i="2" s="1"/>
  <c r="T44" i="2"/>
  <c r="U44" i="2" s="1"/>
  <c r="C45" i="4"/>
  <c r="N40" i="2" s="1"/>
  <c r="N39" i="2"/>
  <c r="P45" i="2"/>
  <c r="P44" i="2"/>
  <c r="P43" i="2"/>
  <c r="P42" i="2"/>
  <c r="P41" i="2"/>
  <c r="P40" i="2"/>
  <c r="P39" i="2"/>
  <c r="P38" i="2"/>
  <c r="S46" i="2" l="1"/>
  <c r="U39" i="2"/>
  <c r="T46" i="2"/>
  <c r="P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Milena De León</author>
  </authors>
  <commentList>
    <comment ref="I5" authorId="0" shapeId="0" xr:uid="{00000000-0006-0000-0000-000001000000}">
      <text>
        <r>
          <rPr>
            <sz val="11"/>
            <color theme="1"/>
            <rFont val="Calibri"/>
            <family val="2"/>
            <scheme val="minor"/>
          </rPr>
          <t>COMENTARIO COLUMNA J: Indique la Dimensión de la META a la Fecha de Corte del Seguimiento. 
Por ejemplo: Usted debe presentar o publicar 3 informes entre el 1 de enero y el 30 de diciembre, por eso indico 3 en la Dimensión de la META (columna F)
Pero esos informes deben ser presentados o publicados, 1 en el mes de abril y 1 en el mes de septiembre y el otro en diciembre, por lo tanto la dimensión a la fecha del seguimiento (columna J) sera:
* Seguimiento A corte de 30 de abril (1 ene-30 abr) debe ser: 1 
* A corte de 30 de agosto (1 ene-30 ago) sera: 1 (el que realizo en abril)
* A corte de 30 de diciembre (1 ene-30 dic) sera: 3 (el de abril + 2 en sep y dic)</t>
        </r>
      </text>
    </comment>
    <comment ref="J5" authorId="0" shapeId="0" xr:uid="{00000000-0006-0000-0000-000002000000}">
      <text>
        <r>
          <rPr>
            <sz val="11"/>
            <color theme="1"/>
            <rFont val="Calibri"/>
            <family val="2"/>
            <scheme val="minor"/>
          </rPr>
          <t>COMENTARIO COLUMNA K: Indique el avance conseguido, esto debe ser indicado en volumen o tamaño, teniendo en cuenta la dimensión de la meta a fecha de corte de seguimiento</t>
        </r>
      </text>
    </comment>
    <comment ref="K5" authorId="0" shapeId="0" xr:uid="{00000000-0006-0000-0000-000003000000}">
      <text>
        <r>
          <rPr>
            <sz val="11"/>
            <color theme="1"/>
            <rFont val="Calibri"/>
            <family val="2"/>
            <scheme val="minor"/>
          </rPr>
          <t>Calcula el avance porcentual de la meta  dividiendo el avance fisico informado en la columna K sobre la columna G</t>
        </r>
      </text>
    </comment>
    <comment ref="L5" authorId="1" shapeId="0" xr:uid="{00000000-0006-0000-0000-000004000000}">
      <text>
        <r>
          <rPr>
            <sz val="11"/>
            <color theme="1"/>
            <rFont val="Calibri"/>
            <family val="2"/>
            <scheme val="minor"/>
          </rPr>
          <t xml:space="preserve"> COMENTARIO COLUMNA M: Incluya acuerdos de mejora o acciones de continuidad, para las metas que no se lograron cumplir dentro de la fechas. 
Ejemplo: indique motivos de retraso y nueva fecha de cumplimiento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Milena De León</author>
  </authors>
  <commentList>
    <comment ref="I8" authorId="0" shapeId="0" xr:uid="{00000000-0006-0000-0100-000001000000}">
      <text>
        <r>
          <rPr>
            <sz val="11"/>
            <color theme="1"/>
            <rFont val="Calibri"/>
            <family val="2"/>
            <scheme val="minor"/>
          </rPr>
          <t>COMENTARIO COLUMNA J: Indique la Dimensión de la META a la Fecha de Corte del Seguimiento. 
Por ejemplo: Usted debe presentar o publicar 3 informes entre el 1 de enero y el 30 de diciembre, por eso indico 3 en la Dimensión de la META (columna F)
Pero esos informes deben ser presentados o publicados, 1 en el mes de abril y 1 en el mes de septiembre y el otro en diciembre, por lo tanto la dimensión a la fecha del seguimiento (columna J) sera:
* Seguimiento A corte de 30 de abril (1 ene-30 abr) debe ser: 1 
* A corte de 30 de agosto (1 ene-30 ago) sera: 1 (el que realizo en abril)
* A corte de 30 de diciembre (1 ene-30 dic) sera: 3 (el de abril + 2 en sep y dic)</t>
        </r>
      </text>
    </comment>
    <comment ref="J8" authorId="0" shapeId="0" xr:uid="{00000000-0006-0000-0100-000002000000}">
      <text>
        <r>
          <rPr>
            <sz val="11"/>
            <color theme="1"/>
            <rFont val="Calibri"/>
            <family val="2"/>
            <scheme val="minor"/>
          </rPr>
          <t>COMENTARIO COLUMNA K: Indique el avance conseguido, esto debe ser indicado en volumen o tamaño, teniendo en cuenta la dimensión de la meta a fecha de corte de seguimiento</t>
        </r>
      </text>
    </comment>
    <comment ref="K8" authorId="0" shapeId="0" xr:uid="{00000000-0006-0000-0100-000003000000}">
      <text>
        <r>
          <rPr>
            <sz val="11"/>
            <color theme="1"/>
            <rFont val="Calibri"/>
            <family val="2"/>
            <scheme val="minor"/>
          </rPr>
          <t>Calcula el avance porcentual de la meta  dividiendo el avance fisico informado en la columna K sobre la columna G</t>
        </r>
      </text>
    </comment>
    <comment ref="L8" authorId="1" shapeId="0" xr:uid="{00000000-0006-0000-0100-000004000000}">
      <text>
        <r>
          <rPr>
            <sz val="11"/>
            <color theme="1"/>
            <rFont val="Calibri"/>
            <family val="2"/>
            <scheme val="minor"/>
          </rPr>
          <t xml:space="preserve"> COMENTARIO COLUMNA M: Incluya acuerdos de mejora o acciones de continuidad, para las metas que no se lograron cumplir dentro de la fechas. 
Ejemplo: indique motivos de retraso y nueva fecha de cumplimiento</t>
        </r>
      </text>
    </comment>
    <comment ref="M8" authorId="0" shapeId="0" xr:uid="{00000000-0006-0000-0100-000005000000}">
      <text>
        <r>
          <rPr>
            <sz val="11"/>
            <color theme="1"/>
            <rFont val="Calibri"/>
            <family val="2"/>
            <scheme val="minor"/>
          </rPr>
          <t>COMENTARIO COLUMNA K: Indique el avance conseguido, esto debe ser indicado en volumen o tamaño, teniendo en cuenta la dimensión de la meta a fecha de corte de seguimiento</t>
        </r>
      </text>
    </comment>
    <comment ref="N8" authorId="0" shapeId="0" xr:uid="{00000000-0006-0000-0100-000006000000}">
      <text>
        <r>
          <rPr>
            <sz val="11"/>
            <color theme="1"/>
            <rFont val="Calibri"/>
            <family val="2"/>
            <scheme val="minor"/>
          </rPr>
          <t>Calcula el avance porcentual de la meta  dividiendo el avance fisico informado en la columna K sobre la columna G</t>
        </r>
      </text>
    </comment>
    <comment ref="R8" authorId="1" shapeId="0" xr:uid="{00000000-0006-0000-0100-000007000000}">
      <text>
        <r>
          <rPr>
            <sz val="11"/>
            <color theme="1"/>
            <rFont val="Calibri"/>
            <family val="2"/>
            <scheme val="minor"/>
          </rPr>
          <t xml:space="preserve"> COMENTARIO COLUMNA M: Incluya acuerdos de mejora o acciones de continuidad, para las metas que no se lograron cumplir dentro de la fechas. 
Ejemplo: indique motivos de retraso y nueva fecha de cumplimiento</t>
        </r>
      </text>
    </comment>
  </commentList>
</comments>
</file>

<file path=xl/sharedStrings.xml><?xml version="1.0" encoding="utf-8"?>
<sst xmlns="http://schemas.openxmlformats.org/spreadsheetml/2006/main" count="269" uniqueCount="192">
  <si>
    <t>OFICINA DE CONTROL INTERNO</t>
  </si>
  <si>
    <t>UNIMAGDALENA</t>
  </si>
  <si>
    <t xml:space="preserve">           SEGUIMIENTO Programa de Transparencia y Ética Pública-Transición  2026</t>
  </si>
  <si>
    <t>Denominación del Plan:</t>
  </si>
  <si>
    <t>PTEP UNIMAGDALENA</t>
  </si>
  <si>
    <t>Fecha Corte del Seguimiento:</t>
  </si>
  <si>
    <t>No</t>
  </si>
  <si>
    <t>Actividades</t>
  </si>
  <si>
    <t>Descripción</t>
  </si>
  <si>
    <t>Fecha (aaaa/mm/dd)</t>
  </si>
  <si>
    <t>Dependencia Responsable</t>
  </si>
  <si>
    <t>Dimensión META a Fecha Seg</t>
  </si>
  <si>
    <t xml:space="preserve">Avance en relacion a Dimensión  </t>
  </si>
  <si>
    <t>% de Avance</t>
  </si>
  <si>
    <t>OBSERVACIONES Y/O ACUERDOS 
por Incumplimiento de META</t>
  </si>
  <si>
    <t>Inicio</t>
  </si>
  <si>
    <t>Fin</t>
  </si>
  <si>
    <t>Etapa:</t>
  </si>
  <si>
    <t>Diagnóstico</t>
  </si>
  <si>
    <t>1.1</t>
  </si>
  <si>
    <t>Realizar una revisión documental de políticas, planes y normativas internas</t>
  </si>
  <si>
    <t>Revisar los documentos internos que establecen las directrices, procedimientos y lineamientos de la Universidad</t>
  </si>
  <si>
    <t>Oficina Asesora de Planeación Oficina de Control Interno</t>
  </si>
  <si>
    <t>Actividad cumplida. Se realizó la revisión documental de políticas, planes, normativas internas, directrices, procedimientos y lineamientos institucionales como insumo para el diagnóstico del PTEP.</t>
  </si>
  <si>
    <t>1.2</t>
  </si>
  <si>
    <t>Identificar los riesgos en procesos críticos</t>
  </si>
  <si>
    <t>Identificar los procesos institucionales que manejan recursos, decisiones sensibles o que tienen alto impacto en la gestión institucional para identificar puntos vulnerables, valorar el riesgo según su probabilidad de ocurrencia y su impacto y finalmente priorizar riesgos para enfocar acciones preventivas</t>
  </si>
  <si>
    <t>Actividad cumplida. Se identificaron los riesgos en procesos críticos y se consolidaron insumos para establecer brechas institucionales frente a los requerimientos del PTEP.</t>
  </si>
  <si>
    <t>1.3</t>
  </si>
  <si>
    <t>Documentar los resultados</t>
  </si>
  <si>
    <t>Con base en la información generada y las brechas identificadas, elaborar el informe de diagnóstico y preparar los insumos para las etapas siguientes</t>
  </si>
  <si>
    <t>Actividad cumplida. Se documentaron los resultados del diagnóstico institucional y se consolidaron insumos para las etapas posteriores de formulación.</t>
  </si>
  <si>
    <t xml:space="preserve"> Formulación</t>
  </si>
  <si>
    <t>2.1</t>
  </si>
  <si>
    <t>Realizar el diseño metodológico del PTEP</t>
  </si>
  <si>
    <t>Definir la estructura del programa (componentes transversales y programáticos). Establecer los objetivos, líneas estratégicas y principios orientadores. Elaborar una propuesta de indicadores de seguimiento.</t>
  </si>
  <si>
    <t>Actividad cumplida. Se definió la estructura metodológica del programa, incluyendo componentes, objetivos, líneas estratégicas, principios orientadores e indicadores de seguimiento.</t>
  </si>
  <si>
    <t>2.2</t>
  </si>
  <si>
    <t>Definir el documento preliminar del PTEP</t>
  </si>
  <si>
    <t>Estructurar un documento preliminar que cumpla con el estándar definido en el Anexo Técnico emitido por la Secretaría de Transparencia.</t>
  </si>
  <si>
    <t xml:space="preserve">Oficina Asesora de Planeación </t>
  </si>
  <si>
    <t>Actividad cumplida. Se elaboró el documento preliminar del PTEP conforme a los requerimientos del Anexo Técnico y se cuenta con una versión técnicamente estructurada.</t>
  </si>
  <si>
    <t>2.3</t>
  </si>
  <si>
    <t>Realizar mesas de trabajo con los Líderes de Procesos para la formulación del documento preliminar del PTEP</t>
  </si>
  <si>
    <t>Programar mesas de trabajo para la formulación del documento preliminar del PTEP con las responsabilidades de cada proceso en la ejecución de las acciones que hacen parte de los componentes del PTEP y las herramientas de gestión que permitan identificar, evaluar, controlar y realizar monitoreo a los riesgos (para la integridad  o asociados a conflictos de intereses, soborno, fraude y corrupción propiamente dicha) asociados a los Procesos.</t>
  </si>
  <si>
    <t>Oficina Asesora de Planeación Oficina de Control Interno 
Líderes de Procesos</t>
  </si>
  <si>
    <t>Actividad con avance significativo. Se han adelantado mesas de trabajo y articulación con líderes de procesos; algunas reuniones se reprogramaron por la coyuntura del informe de autoevaluación con fines de acreditación.</t>
  </si>
  <si>
    <t>2.4</t>
  </si>
  <si>
    <t>Consolidar el documento preliminar del PTEP</t>
  </si>
  <si>
    <t>Con el resultado de las mesas de trabajo, consolidar el documento preliminar del PTEP que incluya los componentes, las acciones y los estándares definidos en el Anexo Técnico emitido por la Secretaría de Transparencia.</t>
  </si>
  <si>
    <t>Actividad en fase final. Se cuenta con documento preliminar consolidado y al inicio de julio se enviará a responsables para socialización y validación, con plazo de una semana para observaciones y aportes.</t>
  </si>
  <si>
    <t>Validación</t>
  </si>
  <si>
    <t>3.1</t>
  </si>
  <si>
    <t>Estructurar el Formulario para la Consulta Pública del documento del
PTEP</t>
  </si>
  <si>
    <t>Definición del Formulario para realizar la Consulta Pública del documento del PTEP y publicarlo en la Página Web Institucional.</t>
  </si>
  <si>
    <t>3.2</t>
  </si>
  <si>
    <t>Realizar Consulta Pública del documento preliminar del PTEP</t>
  </si>
  <si>
    <t>Publicación de la Consulta Pública del documento preliminar del PTEP en la Página Web, para que los Grupos de Valor o Partes Interesadas (con directivos, docentes, administrativos y estudiantes, entre otros) realicen aportes o sugerencias buscando llevar a cabo un proceso de construcción colaborativa.</t>
  </si>
  <si>
    <t>Oficina Asesora de Planeación Centro de Ingeniería y Desarrollo de Software</t>
  </si>
  <si>
    <t>3.3</t>
  </si>
  <si>
    <t>Recopilar y analizar las observaciones y sugerencias.</t>
  </si>
  <si>
    <t>Transcurrido el término establecido para realizar aportes, se recopilan y categorizan para analizar la pertinencia de realizar los ajustes.</t>
  </si>
  <si>
    <t>Actividad pendiente. La recopilación y análisis de observaciones se realizará una vez finalice el término establecido para la consulta pública.</t>
  </si>
  <si>
    <t>3.4</t>
  </si>
  <si>
    <t>Hacer los ajustes al documento del PTEP</t>
  </si>
  <si>
    <t>Estructurar la versión final del documento preliminar del PTEP incluyendo las sugerencias realizadas por los Grupos de Valor o Partes Interesadas durante la Consulta Pública.</t>
  </si>
  <si>
    <t>Actividad pendiente. Los ajustes al documento se efectuarán con base en las observaciones recibidas durante la validación con responsables y la consulta pública con grupos de interés.</t>
  </si>
  <si>
    <t>Consolidación</t>
  </si>
  <si>
    <t>4.1</t>
  </si>
  <si>
    <t>Realizar la revisión técnica del documento.</t>
  </si>
  <si>
    <t>Una vez consolidado el documento verificar que cumple con todos los requerimientos establecidos en la normatividad del PTEP.</t>
  </si>
  <si>
    <t>Oficina Asesora de Planeación, Oficina de Control Interno</t>
  </si>
  <si>
    <t>4.2</t>
  </si>
  <si>
    <t>Articular con instrumentos de planeación institucional.</t>
  </si>
  <si>
    <t>Revisar que todas las iniciativas relacionadas con la transparencia, la ética y la lucha contra la corrupción estén alineadas con el plan de desarrollo, plan de gobierno, el plan de acción anual  y demás documentos de planificación institucional para facilitar su implementación.</t>
  </si>
  <si>
    <t>Actividad con avance parcial. En el documento técnico se han articulado acciones identificadas con el Plan de Gobierno, el proceso de autoevaluación institucional y el Plan de Desarrollo PDU 2030.</t>
  </si>
  <si>
    <t>4.3</t>
  </si>
  <si>
    <t>Preparar los anexos y soportes técnicos</t>
  </si>
  <si>
    <t>De acuerdo con la normatividad y el diseño metodológico, elaborar los anexos y soportes del Programa</t>
  </si>
  <si>
    <t>Oficina Asesora de Planeación
Oficina de Control Interno 
Líderes de procesos</t>
  </si>
  <si>
    <t>Actividad con avance parcial. Se cuenta con el componente programático como anexo del documento del PTEP; queda pendiente su ajuste y cierre conforme a la versión final.</t>
  </si>
  <si>
    <t>4.4</t>
  </si>
  <si>
    <t>Definir la versión final del PTEP</t>
  </si>
  <si>
    <t>Transcurrido el término establecido para las observaciones y aportes, estructurar la versión final de incluyendo las sugerencias realizadas por los diferentes responsables de áreas</t>
  </si>
  <si>
    <t>Actividad pendiente. La versión final del PTEP se definirá una vez se surtan las validaciones, la consulta pública, el análisis de observaciones y los ajustes respectivos.</t>
  </si>
  <si>
    <t>Aprobación</t>
  </si>
  <si>
    <t>5.1</t>
  </si>
  <si>
    <t>Presentar la versión final del documento del PTEP ante el Consejo de Planeación</t>
  </si>
  <si>
    <t>Presentar el documento del PTEP ante el Consejo de Planeación para su análisis y aprobación.</t>
  </si>
  <si>
    <t>Actividad pendiente. La presentación ante el Consejo de Planeación se realizará cuando se consolide la versión final del PTEP.</t>
  </si>
  <si>
    <t>5.2</t>
  </si>
  <si>
    <t>Realizar los ajustes propuestos por el Consejo de Planeación</t>
  </si>
  <si>
    <t>En caso de ser requerido, se ejecutar los ajustes solicitados por los miembros del Consejo de Planeación sobre la versión final del documento del PTEP</t>
  </si>
  <si>
    <t>Actividad pendiente. Los ajustes propuestos por el Consejo de Planeación se atenderán en caso de ser requeridos después de la presentación del documento.</t>
  </si>
  <si>
    <t>5.3</t>
  </si>
  <si>
    <t>Aprobar el documento del PTEP</t>
  </si>
  <si>
    <t>Presentar la versión final ajustada del documento y emitir acto administrativo para su aprobación.</t>
  </si>
  <si>
    <t>Rector, Oficina Asesora de Planeación</t>
  </si>
  <si>
    <t>Actividad pendiente. La aprobación mediante acto administrativo se realizará una vez se cuente con la versión final validada y aprobada por la instancia correspondiente.</t>
  </si>
  <si>
    <t>Publicación</t>
  </si>
  <si>
    <t>6.1</t>
  </si>
  <si>
    <t>Realizar la publicación del PTEP aprobado en el sitio web institucional de Transparencia y Acceso a Información Pública</t>
  </si>
  <si>
    <t>Publicar el PTEP aprobado en la Página Web Institucional con base en los términos definidos en el artículo 2.2.22.3.14 del Decreto 1083 de 2015 emitido por la Presidencia de la República</t>
  </si>
  <si>
    <t>Oficina Asesora de Planeación</t>
  </si>
  <si>
    <t>Actividad pendiente. La publicación del PTEP se realizará una vez sea aprobado mediante el acto administrativo correspondiente.</t>
  </si>
  <si>
    <t>6.2</t>
  </si>
  <si>
    <t>Realizar campañas de divulgación interna y externa</t>
  </si>
  <si>
    <t>Diseñar banners y elementos de divulgación y publicar en medios radiales o impresos</t>
  </si>
  <si>
    <t>Dirección de Comunicaciones</t>
  </si>
  <si>
    <t>Resumen a corte 30 de junio de 2026: se estima un avance del 90% en la formulación del PTEP y un avance global del 50% en el proceso de formulación y adopción. La formulación se encuentra en fase final; continúan pendientes la validación con responsables y grupos de interés, ajustes finales, revisión técnica, presentación ante Consejo de Planeación, adopción por acto administrativo y publicación.</t>
  </si>
  <si>
    <t xml:space="preserve">           SEGUIMIENTO Programa de Transparencia y Ética Pública-Transición 2026</t>
  </si>
  <si>
    <t>Fecha de Corte del Informe:</t>
  </si>
  <si>
    <t>Fechas de Seguimiento:</t>
  </si>
  <si>
    <t>Mayo</t>
  </si>
  <si>
    <t xml:space="preserve">Fecha de Publicación del Plan: </t>
  </si>
  <si>
    <t>11 de noviembre 2025 en https://www.unimagdalena.edu.co/Content/DocumentosSubItems/subitem-20251124171828_462.pdf</t>
  </si>
  <si>
    <t>Respuesta RESPONSABLE</t>
  </si>
  <si>
    <t>Seguimiento OCI</t>
  </si>
  <si>
    <t>Responsable</t>
  </si>
  <si>
    <t>OBSERVACIONES Y ACUERDOS por Incumplimiento de META</t>
  </si>
  <si>
    <t>Avance verificado</t>
  </si>
  <si>
    <t>Si en 100% - Cumplio con los Plazos?</t>
  </si>
  <si>
    <t xml:space="preserve">OBSERVACIONES </t>
  </si>
  <si>
    <t>Etapa</t>
  </si>
  <si>
    <t>SI</t>
  </si>
  <si>
    <t>NO</t>
  </si>
  <si>
    <t>ANALISIS DE RESULTADOS</t>
  </si>
  <si>
    <t>Metas vencidas y no cumplidas</t>
  </si>
  <si>
    <t>No.de Metas</t>
  </si>
  <si>
    <t>% que Aporta al Avance del Plan</t>
  </si>
  <si>
    <t>% que Representa al N° de Metas</t>
  </si>
  <si>
    <t>ESTADO DE LAS ACTIVIDADES</t>
  </si>
  <si>
    <t>&gt; a 100%</t>
  </si>
  <si>
    <t>De 80% a 99%</t>
  </si>
  <si>
    <t>De 60% a 79%</t>
  </si>
  <si>
    <t>De 40% a 59%</t>
  </si>
  <si>
    <t>De  20% a 39%</t>
  </si>
  <si>
    <t>OBSERVACIONES</t>
  </si>
  <si>
    <t>De 1% a 19%</t>
  </si>
  <si>
    <t>RECOMENDACIONES</t>
  </si>
  <si>
    <t>Total de la metas que aplican</t>
  </si>
  <si>
    <t>METAS que Aplican para Seguimiento</t>
  </si>
  <si>
    <t>Datos para grafica</t>
  </si>
  <si>
    <t>Objetivo del Seguimiento</t>
  </si>
  <si>
    <t>Metas que No Aplican</t>
  </si>
  <si>
    <t>TOTAL</t>
  </si>
  <si>
    <t>SEGUIMIENTO</t>
  </si>
  <si>
    <t xml:space="preserve">Verifica:  </t>
  </si>
  <si>
    <t>KARINA FERREIRA QUINTO</t>
  </si>
  <si>
    <t>Diligencie Responsable OCI</t>
  </si>
  <si>
    <t>Revisa:</t>
  </si>
  <si>
    <t>Jefe Oficina de Control Interno</t>
  </si>
  <si>
    <t>Nombre: MILENA DE LEON MENDOZA</t>
  </si>
  <si>
    <t>COLUMNAS A DILIGENCIAR</t>
  </si>
  <si>
    <t>INDICACIONES DE DILIGENCIAMIENTO</t>
  </si>
  <si>
    <t>Columna J
Dimensión META a Fecha Seg</t>
  </si>
  <si>
    <t>Indique la Dimensión de la META a la Fecha de Corte del Seguimiento. 
Ejemplo 1: Usted debe presentar o publicar 3 informes entre el 1 de enero y el 30 de diciembre, por eso indico 3 en la Dimensión de la META (columna F)
Pero esos informes deben ser presentados o publicados, 1 en el mes de abril y 1 en el mes de septiembre y el otro en diciembre, por lo tanto la dimensión a la fecha del seguimiento (columna J) sera:
Seguimiento:
* A corte de 30 de abril (1 ene-30 abr) debe indicar: 1 
* A corte de 30 de agosto (1 ene-30 ago) indicará: 1 (el informe que realizo o publico a corte de abril)
* A corte de 30 de diciembre (1 ene-30 dic) indicará: 3 (el de abril + 2 en sep y dic)
Ejemplo 2: Usted indico en Columna F, una meta en %, por lo tanto debe indicar en la columna J, solo el signo %</t>
  </si>
  <si>
    <t xml:space="preserve">Columna K
Avance en relacion a Dimensión  </t>
  </si>
  <si>
    <t>Indique el avance conseguido. Esto debe ser indicado en volumen o tamaño, teniendo en cuenta la dimensión de la meta a fecha de corte de seguimiento (columna J)
Ejemplo 1: indique si alcanzo a presentar o publicar los informes, teniendo en cuenta la meta de la columna J
Seguimiento:
* A corte de 30 de abril (1 ene-30 abr) debe indicar: 1 (si alcanzo la meta), 0 (si no la alcanzo)
* A corte de 30 de agosto (1 ene-30 ago) indicará: 1 (meta alcanzada en abril o si alcanzo la meta entre mayo - agosto), 0 (si no la alcanzo)
* A corte de 30 de diciembre (1 ene-30 dic) indicará: 1,2 o 3 (meta alcanzada ente enero y diciembre), 0 (si no la alcanzo)
Ejemplo 2: debe indidar el porcentaje alcanzado al a fecha de corte de seguimiento.</t>
  </si>
  <si>
    <t>Columna M
OBSERVACIONES Y ACUERDOS por Incumplimiento de META</t>
  </si>
  <si>
    <t>Incluya acuerdos de mejora o acciones de continuidad, para las metas que no se lograron cumplir dentro de la fechas. 
Ejemplo: indique motivos de retraso y nueva fecha de cumplimiento</t>
  </si>
  <si>
    <t xml:space="preserve"> SEGUIMIENTO Programa de Transparencia y Ética Pública-Transición 2026
                  </t>
  </si>
  <si>
    <t>Fechas de:</t>
  </si>
  <si>
    <t>Corte del Informe</t>
  </si>
  <si>
    <t>Seguimiento</t>
  </si>
  <si>
    <t>Aplica para  Seguimiento</t>
  </si>
  <si>
    <t>metas cumplidas</t>
  </si>
  <si>
    <t>metas vencidas y no cumplidas</t>
  </si>
  <si>
    <t>TOTALES</t>
  </si>
  <si>
    <t>RESULTADOS GENERALES DE SEGUIMIENTO</t>
  </si>
  <si>
    <t>Puntajes Base de Evaluación para el Periodo</t>
  </si>
  <si>
    <t>ACTIVIDADES Establecidas en el Programa AEP</t>
  </si>
  <si>
    <t>METAS Establecidas en el Plan MEP</t>
  </si>
  <si>
    <t xml:space="preserve"> </t>
  </si>
  <si>
    <t>METAS que Aplican para este Seguimiento MAS</t>
  </si>
  <si>
    <t>METAS Cumplidas en 100% o Mas MC</t>
  </si>
  <si>
    <t>METAS Vencidas y No Cumplidas MVNC</t>
  </si>
  <si>
    <t>AVANCE DEL PLAN (∑%avance/MEP)</t>
  </si>
  <si>
    <t>NIVEL DE CUMPLIMIENTO (MC/MAS)</t>
  </si>
  <si>
    <t>REPRESENTACIÓN GRAFICA DE RESULTADOS</t>
  </si>
  <si>
    <t>No. METAS Cumplidas en 100% o Mas:</t>
  </si>
  <si>
    <t>% de Avance de las METAS Vencidas y No Cumplidas</t>
  </si>
  <si>
    <t>Revisa y Aprueba:</t>
  </si>
  <si>
    <t>MILENA DE LEON MENDOZA</t>
  </si>
  <si>
    <t>Profesional en Actividades de Seguimiento</t>
  </si>
  <si>
    <t>ALVARO VITTORINO ZUÑIGA</t>
  </si>
  <si>
    <t>LUIS GUILLERMO COQUIES</t>
  </si>
  <si>
    <t>Profesional Universitario</t>
  </si>
  <si>
    <t>Actividad con avance significativo. Se diseñaron los instrumentos para la consulta, incluyendo la encuesta y los mensajes de difusión y socialización del proceso.</t>
  </si>
  <si>
    <t>Actividad con avance significativo. Se cuenta con una versión técnicamente estructurada del documento, pendiente de revisión técnica final una vez culminen la validación y los ajustes correspondientes.</t>
  </si>
  <si>
    <t>Actividad en preparación. La consulta pública se realizará por diez (10) días calendario a través de la página web y redes institucionales, una vez surtida la validación previa con responsables. Con  avance preparatorio el diseño de mensajes de difusión para apoyar la socialización; la socialización se adelantará una vez se cuente con la versión para consulta y posteriormente con el documento aprobado.</t>
  </si>
  <si>
    <t>Actividad pendiente. La socialización del PTEP se realizará al momento de la publicación del acto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</si>
</sst>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b/>
      <sz val="13"/>
      <color theme="1"/>
      <name val="Calibri"/>
      <family val="2"/>
      <scheme val="minor"/>
    </font>
    <font>
      <sz val="11"/>
      <color theme="5"/>
      <name val="Calibri"/>
      <family val="2"/>
      <scheme val="minor"/>
    </font>
    <font>
      <b/>
      <sz val="11"/>
      <name val="Calibri"/>
      <family val="2"/>
      <scheme val="minor"/>
    </font>
    <font>
      <sz val="11"/>
      <name val="Calibri"/>
      <family val="2"/>
      <scheme val="minor"/>
    </font>
    <font>
      <b/>
      <sz val="14"/>
      <color theme="0"/>
      <name val="Calibri"/>
      <family val="2"/>
      <scheme val="minor"/>
    </font>
    <font>
      <sz val="16"/>
      <color theme="0"/>
      <name val="Calibri"/>
      <family val="2"/>
      <scheme val="minor"/>
    </font>
    <font>
      <sz val="11"/>
      <color rgb="FF9C6500"/>
      <name val="Calibri"/>
      <family val="2"/>
      <scheme val="minor"/>
    </font>
    <font>
      <sz val="10"/>
      <name val="Arial"/>
      <family val="2"/>
    </font>
    <font>
      <sz val="10"/>
      <name val="Calibri"/>
      <family val="2"/>
      <scheme val="minor"/>
    </font>
    <font>
      <b/>
      <sz val="9"/>
      <name val="Calibri"/>
      <family val="2"/>
      <scheme val="minor"/>
    </font>
    <font>
      <b/>
      <sz val="10"/>
      <name val="Calibri"/>
      <family val="2"/>
      <scheme val="minor"/>
    </font>
    <font>
      <b/>
      <sz val="12"/>
      <name val="Calibri"/>
      <family val="2"/>
      <scheme val="minor"/>
    </font>
    <font>
      <sz val="12"/>
      <color theme="1"/>
      <name val="Calibri"/>
      <family val="2"/>
      <scheme val="minor"/>
    </font>
    <font>
      <sz val="14"/>
      <color theme="1"/>
      <name val="Calibri"/>
      <family val="2"/>
      <scheme val="minor"/>
    </font>
    <font>
      <b/>
      <sz val="8"/>
      <name val="Calibri"/>
      <family val="2"/>
      <scheme val="minor"/>
    </font>
    <font>
      <sz val="9"/>
      <name val="Calibri"/>
      <family val="2"/>
      <scheme val="minor"/>
    </font>
    <font>
      <sz val="10"/>
      <color theme="1"/>
      <name val="Calibri"/>
      <family val="2"/>
      <scheme val="minor"/>
    </font>
    <font>
      <b/>
      <sz val="10"/>
      <color theme="1"/>
      <name val="Calibri"/>
      <family val="2"/>
      <scheme val="minor"/>
    </font>
    <font>
      <b/>
      <sz val="11"/>
      <color theme="0"/>
      <name val="Calibri"/>
      <family val="2"/>
      <scheme val="minor"/>
    </font>
    <font>
      <sz val="11"/>
      <color theme="0"/>
      <name val="Calibri"/>
      <family val="2"/>
      <scheme val="minor"/>
    </font>
    <font>
      <sz val="11"/>
      <color theme="0" tint="-4.9989318521683403E-2"/>
      <name val="Calibri"/>
      <family val="2"/>
      <scheme val="minor"/>
    </font>
    <font>
      <b/>
      <sz val="12"/>
      <color theme="3"/>
      <name val="Calibri"/>
      <family val="2"/>
      <scheme val="minor"/>
    </font>
    <font>
      <b/>
      <sz val="8"/>
      <color theme="0"/>
      <name val="Calibri"/>
      <family val="2"/>
      <scheme val="minor"/>
    </font>
    <font>
      <b/>
      <sz val="8"/>
      <color theme="1"/>
      <name val="Calibri"/>
      <family val="2"/>
      <scheme val="minor"/>
    </font>
    <font>
      <sz val="8"/>
      <name val="Calibri"/>
      <family val="2"/>
      <scheme val="minor"/>
    </font>
    <font>
      <sz val="8"/>
      <color theme="0" tint="-4.9989318521683403E-2"/>
      <name val="Calibri"/>
      <family val="2"/>
      <scheme val="minor"/>
    </font>
    <font>
      <sz val="8"/>
      <color theme="1"/>
      <name val="Calibri"/>
      <family val="2"/>
      <scheme val="minor"/>
    </font>
    <font>
      <b/>
      <sz val="13"/>
      <color theme="3"/>
      <name val="Calibri"/>
      <family val="2"/>
      <scheme val="minor"/>
    </font>
    <font>
      <b/>
      <sz val="14"/>
      <color theme="3"/>
      <name val="Calibri"/>
      <family val="2"/>
      <scheme val="minor"/>
    </font>
    <font>
      <sz val="10"/>
      <color theme="0" tint="-4.9989318521683403E-2"/>
      <name val="Calibri"/>
      <family val="2"/>
      <scheme val="minor"/>
    </font>
    <font>
      <sz val="13"/>
      <color theme="1"/>
      <name val="Calibri"/>
      <family val="2"/>
      <scheme val="minor"/>
    </font>
    <font>
      <b/>
      <sz val="12"/>
      <color theme="1"/>
      <name val="Calibri"/>
      <family val="2"/>
      <scheme val="minor"/>
    </font>
    <font>
      <b/>
      <sz val="9"/>
      <color theme="1"/>
      <name val="Calibri"/>
      <family val="2"/>
      <scheme val="minor"/>
    </font>
    <font>
      <sz val="11"/>
      <color rgb="FF9C5700"/>
      <name val="Calibri"/>
      <family val="2"/>
      <scheme val="minor"/>
    </font>
    <font>
      <b/>
      <sz val="12"/>
      <color theme="6" tint="-0.499984740745262"/>
      <name val="Calibri"/>
      <family val="2"/>
      <scheme val="minor"/>
    </font>
    <font>
      <sz val="11"/>
      <color indexed="8"/>
      <name val="Calibri"/>
      <family val="2"/>
      <scheme val="minor"/>
    </font>
    <font>
      <sz val="11"/>
      <color rgb="FFFF0000"/>
      <name val="Calibri"/>
      <family val="2"/>
      <scheme val="minor"/>
    </font>
    <font>
      <b/>
      <sz val="9"/>
      <color rgb="FFFF0000"/>
      <name val="Calibri"/>
      <family val="2"/>
      <scheme val="minor"/>
    </font>
    <font>
      <sz val="8"/>
      <color theme="0"/>
      <name val="Calibri"/>
      <family val="2"/>
      <scheme val="minor"/>
    </font>
    <font>
      <b/>
      <sz val="15"/>
      <color theme="3" tint="0.79998168889431442"/>
      <name val="Calibri"/>
      <family val="2"/>
      <scheme val="minor"/>
    </font>
    <font>
      <b/>
      <sz val="16"/>
      <name val="Calibri"/>
      <family val="2"/>
      <scheme val="minor"/>
    </font>
    <font>
      <sz val="16"/>
      <name val="Calibri"/>
      <family val="2"/>
      <scheme val="minor"/>
    </font>
    <font>
      <sz val="12"/>
      <name val="Calibri"/>
      <family val="2"/>
      <scheme val="minor"/>
    </font>
  </fonts>
  <fills count="31">
    <fill>
      <patternFill patternType="none"/>
    </fill>
    <fill>
      <patternFill patternType="gray125"/>
    </fill>
    <fill>
      <patternFill patternType="solid">
        <fgColor theme="4" tint="0.59999389629810485"/>
        <bgColor indexed="65"/>
      </patternFill>
    </fill>
    <fill>
      <patternFill patternType="solid">
        <fgColor theme="4" tint="0.79998168889431442"/>
        <bgColor indexed="65"/>
      </patternFill>
    </fill>
    <fill>
      <patternFill patternType="solid">
        <fgColor theme="4" tint="-0.249977111117893"/>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rgb="FF335A89"/>
        <bgColor indexed="64"/>
      </patternFill>
    </fill>
    <fill>
      <patternFill patternType="solid">
        <fgColor rgb="FFFFEB9C"/>
      </patternFill>
    </fill>
    <fill>
      <patternFill patternType="lightGrid">
        <fgColor theme="0" tint="-0.14993743705557422"/>
        <bgColor theme="0" tint="-4.9989318521683403E-2"/>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5D5D"/>
        <bgColor indexed="64"/>
      </patternFill>
    </fill>
    <fill>
      <patternFill patternType="solid">
        <fgColor rgb="FFFFFF66"/>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BD"/>
        <bgColor indexed="64"/>
      </patternFill>
    </fill>
    <fill>
      <patternFill patternType="lightGrid">
        <fgColor theme="0" tint="-0.14993743705557422"/>
        <bgColor rgb="FFFFFFBD"/>
      </patternFill>
    </fill>
    <fill>
      <patternFill patternType="solid">
        <fgColor theme="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0"/>
        <bgColor indexed="64"/>
      </patternFill>
    </fill>
    <fill>
      <patternFill patternType="solid">
        <fgColor rgb="FFFFFFD1"/>
        <bgColor indexed="64"/>
      </patternFill>
    </fill>
    <fill>
      <patternFill patternType="solid">
        <fgColor rgb="FFF0FAF5"/>
        <bgColor indexed="64"/>
      </patternFill>
    </fill>
    <fill>
      <patternFill patternType="lightGrid">
        <fgColor theme="0" tint="-0.14993743705557422"/>
        <bgColor theme="0"/>
      </patternFill>
    </fill>
    <fill>
      <patternFill patternType="solid">
        <fgColor rgb="FFFFFF00"/>
        <bgColor indexed="64"/>
      </patternFill>
    </fill>
    <fill>
      <patternFill patternType="solid">
        <fgColor theme="8" tint="0.79998168889431442"/>
        <bgColor indexed="64"/>
      </patternFill>
    </fill>
    <fill>
      <patternFill patternType="solid">
        <fgColor theme="4"/>
        <bgColor indexed="64"/>
      </patternFill>
    </fill>
  </fills>
  <borders count="3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theme="3" tint="0.59999389629810485"/>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theme="3" tint="0.59999389629810485"/>
      </left>
      <right/>
      <top/>
      <bottom/>
      <diagonal/>
    </border>
    <border>
      <left/>
      <right/>
      <top/>
      <bottom style="thick">
        <color theme="4" tint="0.499984740745262"/>
      </bottom>
      <diagonal/>
    </border>
    <border>
      <left style="thin">
        <color indexed="64"/>
      </left>
      <right/>
      <top/>
      <bottom/>
      <diagonal/>
    </border>
    <border>
      <left/>
      <right style="thin">
        <color indexed="64"/>
      </right>
      <top/>
      <bottom/>
      <diagonal/>
    </border>
    <border>
      <left/>
      <right/>
      <top style="thin">
        <color theme="4"/>
      </top>
      <bottom style="double">
        <color theme="4"/>
      </bottom>
      <diagonal/>
    </border>
    <border>
      <left/>
      <right/>
      <top style="thin">
        <color indexed="64"/>
      </top>
      <bottom/>
      <diagonal/>
    </border>
    <border>
      <left/>
      <right/>
      <top style="double">
        <color theme="6" tint="-0.249977111117893"/>
      </top>
      <bottom style="double">
        <color theme="4"/>
      </bottom>
      <diagonal/>
    </border>
    <border>
      <left/>
      <right/>
      <top/>
      <bottom style="double">
        <color theme="6" tint="0.59999389629810485"/>
      </bottom>
      <diagonal/>
    </border>
    <border>
      <left style="double">
        <color theme="6" tint="0.59999389629810485"/>
      </left>
      <right/>
      <top style="double">
        <color theme="6" tint="0.59999389629810485"/>
      </top>
      <bottom/>
      <diagonal/>
    </border>
    <border>
      <left/>
      <right/>
      <top style="double">
        <color theme="6" tint="0.59999389629810485"/>
      </top>
      <bottom/>
      <diagonal/>
    </border>
    <border>
      <left style="double">
        <color theme="6" tint="0.59999389629810485"/>
      </left>
      <right/>
      <top/>
      <bottom style="thin">
        <color indexed="64"/>
      </bottom>
      <diagonal/>
    </border>
    <border>
      <left style="double">
        <color theme="6" tint="0.59999389629810485"/>
      </left>
      <right style="thin">
        <color indexed="64"/>
      </right>
      <top/>
      <bottom style="thin">
        <color indexed="64"/>
      </bottom>
      <diagonal/>
    </border>
    <border>
      <left style="double">
        <color theme="6" tint="0.59999389629810485"/>
      </left>
      <right style="thin">
        <color indexed="64"/>
      </right>
      <top style="thin">
        <color indexed="64"/>
      </top>
      <bottom style="thin">
        <color indexed="64"/>
      </bottom>
      <diagonal/>
    </border>
    <border>
      <left style="double">
        <color theme="6" tint="0.59999389629810485"/>
      </left>
      <right style="thin">
        <color indexed="64"/>
      </right>
      <top style="thin">
        <color indexed="64"/>
      </top>
      <bottom/>
      <diagonal/>
    </border>
    <border>
      <left style="double">
        <color theme="6" tint="0.59999389629810485"/>
      </left>
      <right/>
      <top/>
      <bottom style="thick">
        <color theme="4" tint="0.499984740745262"/>
      </bottom>
      <diagonal/>
    </border>
    <border>
      <left/>
      <right style="double">
        <color theme="6" tint="0.59999389629810485"/>
      </right>
      <top/>
      <bottom style="double">
        <color theme="6" tint="0.59999389629810485"/>
      </bottom>
      <diagonal/>
    </border>
    <border>
      <left style="double">
        <color theme="6" tint="0.59999389629810485"/>
      </left>
      <right/>
      <top style="double">
        <color theme="6" tint="-0.249977111117893"/>
      </top>
      <bottom style="double">
        <color theme="4"/>
      </bottom>
      <diagonal/>
    </border>
    <border>
      <left style="double">
        <color theme="6" tint="0.59999389629810485"/>
      </left>
      <right/>
      <top/>
      <bottom/>
      <diagonal/>
    </border>
    <border>
      <left/>
      <right style="double">
        <color theme="6" tint="0.59999389629810485"/>
      </right>
      <top style="double">
        <color theme="6" tint="0.59999389629810485"/>
      </top>
      <bottom/>
      <diagonal/>
    </border>
    <border>
      <left/>
      <right style="double">
        <color theme="6" tint="0.59999389629810485"/>
      </right>
      <top/>
      <bottom/>
      <diagonal/>
    </border>
    <border>
      <left/>
      <right/>
      <top style="double">
        <color theme="4"/>
      </top>
      <bottom style="thin">
        <color indexed="64"/>
      </bottom>
      <diagonal/>
    </border>
    <border>
      <left style="medium">
        <color indexed="8"/>
      </left>
      <right style="thin">
        <color indexed="64"/>
      </right>
      <top style="thin">
        <color indexed="64"/>
      </top>
      <bottom/>
      <diagonal/>
    </border>
    <border>
      <left/>
      <right style="double">
        <color theme="6" tint="0.59999389629810485"/>
      </right>
      <top style="double">
        <color theme="6" tint="0.59999389629810485"/>
      </top>
      <bottom style="double">
        <color theme="6" tint="0.59999389629810485"/>
      </bottom>
      <diagonal/>
    </border>
  </borders>
  <cellStyleXfs count="12">
    <xf numFmtId="0" fontId="0" fillId="0" borderId="0"/>
    <xf numFmtId="0" fontId="2" fillId="0" borderId="1"/>
    <xf numFmtId="0" fontId="1" fillId="2" borderId="0"/>
    <xf numFmtId="0" fontId="1" fillId="3" borderId="0"/>
    <xf numFmtId="9" fontId="1" fillId="0" borderId="0"/>
    <xf numFmtId="0" fontId="10" fillId="9" borderId="0"/>
    <xf numFmtId="0" fontId="11" fillId="0" borderId="0"/>
    <xf numFmtId="0" fontId="23" fillId="19" borderId="0"/>
    <xf numFmtId="9" fontId="11" fillId="0" borderId="0"/>
    <xf numFmtId="0" fontId="31" fillId="0" borderId="15"/>
    <xf numFmtId="0" fontId="3" fillId="0" borderId="18"/>
    <xf numFmtId="0" fontId="37" fillId="9" borderId="0"/>
  </cellStyleXfs>
  <cellXfs count="300">
    <xf numFmtId="0" fontId="0" fillId="0" borderId="0" xfId="0"/>
    <xf numFmtId="0" fontId="0" fillId="0" borderId="0" xfId="0"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1" fillId="7" borderId="0" xfId="3" applyFill="1" applyAlignment="1">
      <alignment vertical="center" wrapText="1"/>
    </xf>
    <xf numFmtId="0" fontId="0" fillId="4" borderId="6" xfId="0" applyFill="1" applyBorder="1" applyAlignment="1">
      <alignment horizontal="center" vertical="center" wrapText="1"/>
    </xf>
    <xf numFmtId="0" fontId="1" fillId="7" borderId="6" xfId="3" applyFill="1" applyBorder="1" applyAlignment="1">
      <alignment vertical="center" wrapText="1"/>
    </xf>
    <xf numFmtId="0" fontId="4" fillId="5" borderId="6" xfId="0" applyFont="1" applyFill="1" applyBorder="1" applyAlignment="1">
      <alignment vertical="center" wrapText="1"/>
    </xf>
    <xf numFmtId="0" fontId="6" fillId="0" borderId="2" xfId="0" applyFont="1" applyBorder="1" applyAlignment="1">
      <alignment horizontal="center" vertical="center" wrapText="1"/>
    </xf>
    <xf numFmtId="0" fontId="4" fillId="5" borderId="0" xfId="0" applyFont="1" applyFill="1" applyAlignment="1">
      <alignment horizontal="center" vertical="center" wrapText="1"/>
    </xf>
    <xf numFmtId="0" fontId="3" fillId="4" borderId="0" xfId="0" applyFont="1" applyFill="1" applyAlignment="1">
      <alignment horizontal="center" vertical="center" wrapText="1"/>
    </xf>
    <xf numFmtId="0" fontId="3" fillId="7" borderId="0" xfId="3" applyFont="1" applyFill="1" applyAlignment="1">
      <alignment horizontal="center" vertical="center" wrapText="1"/>
    </xf>
    <xf numFmtId="0" fontId="11" fillId="0" borderId="0" xfId="6"/>
    <xf numFmtId="0" fontId="4" fillId="5" borderId="0" xfId="0" applyFont="1" applyFill="1" applyAlignment="1">
      <alignment vertical="center" wrapText="1"/>
    </xf>
    <xf numFmtId="0" fontId="15" fillId="11" borderId="2" xfId="2" applyFont="1" applyFill="1" applyBorder="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left" vertical="center" wrapText="1"/>
    </xf>
    <xf numFmtId="0" fontId="17" fillId="13" borderId="2" xfId="0" applyFont="1" applyFill="1" applyBorder="1" applyAlignment="1">
      <alignment horizontal="center" vertical="center" wrapText="1"/>
    </xf>
    <xf numFmtId="0" fontId="17" fillId="0" borderId="2" xfId="0" applyFont="1" applyBorder="1" applyAlignment="1">
      <alignment horizontal="left" vertical="center" wrapText="1"/>
    </xf>
    <xf numFmtId="0" fontId="3" fillId="0" borderId="0" xfId="0" applyFont="1" applyAlignment="1">
      <alignment horizontal="right" vertical="center" wrapText="1"/>
    </xf>
    <xf numFmtId="9" fontId="13" fillId="10" borderId="2" xfId="4" applyFont="1" applyFill="1" applyBorder="1" applyAlignment="1">
      <alignment horizontal="center" vertical="center" wrapText="1"/>
    </xf>
    <xf numFmtId="0" fontId="20" fillId="7" borderId="0" xfId="3" applyFont="1" applyFill="1" applyAlignment="1">
      <alignment vertical="center" wrapText="1"/>
    </xf>
    <xf numFmtId="0" fontId="21" fillId="0" borderId="0" xfId="0" applyFont="1" applyAlignment="1">
      <alignment horizontal="right" vertical="center" wrapText="1"/>
    </xf>
    <xf numFmtId="49" fontId="12" fillId="0" borderId="2" xfId="0" applyNumberFormat="1" applyFont="1" applyBorder="1" applyAlignment="1">
      <alignment vertical="center" wrapText="1"/>
    </xf>
    <xf numFmtId="0" fontId="20" fillId="0" borderId="0" xfId="0" applyFont="1" applyAlignment="1">
      <alignment vertical="center" wrapText="1"/>
    </xf>
    <xf numFmtId="49" fontId="20" fillId="7" borderId="0" xfId="3" applyNumberFormat="1" applyFont="1" applyFill="1" applyAlignment="1">
      <alignment vertical="center" wrapText="1"/>
    </xf>
    <xf numFmtId="0" fontId="21" fillId="0" borderId="3" xfId="0" applyFont="1" applyBorder="1" applyAlignment="1">
      <alignment horizontal="right" vertical="center" wrapText="1"/>
    </xf>
    <xf numFmtId="14" fontId="12" fillId="0" borderId="2" xfId="0" applyNumberFormat="1" applyFont="1" applyBorder="1" applyAlignment="1">
      <alignment horizontal="center" vertical="center" wrapText="1"/>
    </xf>
    <xf numFmtId="0" fontId="20" fillId="0" borderId="0" xfId="0" applyFont="1" applyAlignment="1">
      <alignment horizontal="center" vertical="center" wrapText="1"/>
    </xf>
    <xf numFmtId="49" fontId="20" fillId="0" borderId="0" xfId="0" applyNumberFormat="1" applyFont="1" applyAlignment="1">
      <alignment horizontal="center" vertical="center" wrapText="1"/>
    </xf>
    <xf numFmtId="0" fontId="0" fillId="0" borderId="2" xfId="0" applyBorder="1" applyAlignment="1">
      <alignment horizontal="center" vertical="center" wrapText="1"/>
    </xf>
    <xf numFmtId="0" fontId="19" fillId="17" borderId="2" xfId="0" applyFont="1" applyFill="1" applyBorder="1" applyAlignment="1">
      <alignment horizontal="center" vertical="center" wrapText="1"/>
    </xf>
    <xf numFmtId="9" fontId="13" fillId="18" borderId="2" xfId="4" applyFont="1" applyFill="1" applyBorder="1" applyAlignment="1">
      <alignment horizontal="center" vertical="center" wrapText="1"/>
    </xf>
    <xf numFmtId="0" fontId="19" fillId="17" borderId="2" xfId="6" applyFont="1" applyFill="1" applyBorder="1" applyAlignment="1">
      <alignment horizontal="left" vertical="center" wrapText="1"/>
    </xf>
    <xf numFmtId="0" fontId="6" fillId="12" borderId="2" xfId="2" applyFont="1" applyFill="1" applyBorder="1" applyAlignment="1">
      <alignment vertical="center" wrapText="1"/>
    </xf>
    <xf numFmtId="0" fontId="8" fillId="6" borderId="0" xfId="0" applyFont="1" applyFill="1" applyAlignment="1">
      <alignment vertical="center" wrapText="1"/>
    </xf>
    <xf numFmtId="14" fontId="0" fillId="5" borderId="0" xfId="0" applyNumberFormat="1" applyFill="1" applyAlignment="1">
      <alignment vertical="center" wrapText="1"/>
    </xf>
    <xf numFmtId="0" fontId="4" fillId="21" borderId="0" xfId="0" applyFont="1" applyFill="1" applyAlignment="1">
      <alignment horizontal="center" vertical="center" wrapText="1"/>
    </xf>
    <xf numFmtId="0" fontId="4" fillId="21" borderId="6" xfId="0" applyFont="1" applyFill="1" applyBorder="1" applyAlignment="1">
      <alignment vertical="center" wrapText="1"/>
    </xf>
    <xf numFmtId="0" fontId="0" fillId="0" borderId="0" xfId="0" applyAlignment="1">
      <alignment vertical="center" wrapText="1"/>
    </xf>
    <xf numFmtId="0" fontId="24" fillId="22" borderId="0" xfId="0" applyFont="1" applyFill="1" applyAlignment="1">
      <alignment horizontal="center" vertical="center" wrapText="1"/>
    </xf>
    <xf numFmtId="0" fontId="26" fillId="6" borderId="0" xfId="0" applyFont="1" applyFill="1" applyAlignment="1">
      <alignment vertical="center" wrapText="1"/>
    </xf>
    <xf numFmtId="0" fontId="29" fillId="22" borderId="0" xfId="0" applyFont="1" applyFill="1" applyAlignment="1">
      <alignment horizontal="center" vertical="center" wrapText="1"/>
    </xf>
    <xf numFmtId="0" fontId="30" fillId="0" borderId="0" xfId="0" applyFont="1" applyAlignment="1">
      <alignment horizontal="center" vertical="center" wrapText="1"/>
    </xf>
    <xf numFmtId="0" fontId="13" fillId="10" borderId="2" xfId="4" applyNumberFormat="1" applyFont="1" applyFill="1" applyBorder="1" applyAlignment="1">
      <alignment horizontal="center" vertical="center" wrapText="1"/>
    </xf>
    <xf numFmtId="0" fontId="6" fillId="7" borderId="2" xfId="2" applyFont="1" applyFill="1" applyBorder="1" applyAlignment="1">
      <alignment horizontal="center" vertical="center" wrapText="1"/>
    </xf>
    <xf numFmtId="0" fontId="3" fillId="0" borderId="3" xfId="0" applyFont="1" applyBorder="1" applyAlignment="1">
      <alignment horizontal="right" vertical="center" wrapText="1"/>
    </xf>
    <xf numFmtId="0" fontId="14" fillId="7" borderId="2" xfId="2" applyFont="1" applyFill="1" applyBorder="1" applyAlignment="1">
      <alignment horizontal="center" vertical="center" wrapText="1"/>
    </xf>
    <xf numFmtId="0" fontId="4" fillId="21" borderId="0" xfId="0" applyFont="1" applyFill="1" applyAlignment="1">
      <alignment horizontal="right" vertical="center" wrapText="1"/>
    </xf>
    <xf numFmtId="14" fontId="12" fillId="0" borderId="2" xfId="0" applyNumberFormat="1" applyFont="1" applyBorder="1" applyAlignment="1">
      <alignment horizontal="left" vertical="center" wrapText="1"/>
    </xf>
    <xf numFmtId="14" fontId="0" fillId="0" borderId="0" xfId="0" applyNumberFormat="1"/>
    <xf numFmtId="0" fontId="3" fillId="24" borderId="0" xfId="0" applyFont="1" applyFill="1" applyAlignment="1">
      <alignment horizontal="center" vertical="center" wrapText="1"/>
    </xf>
    <xf numFmtId="0" fontId="0" fillId="24" borderId="0" xfId="0" applyFill="1" applyAlignment="1">
      <alignment horizontal="center" vertical="center" wrapText="1"/>
    </xf>
    <xf numFmtId="0" fontId="20" fillId="24" borderId="0" xfId="0" applyFont="1" applyFill="1" applyAlignment="1">
      <alignment vertical="center" wrapText="1"/>
    </xf>
    <xf numFmtId="0" fontId="30" fillId="24" borderId="0" xfId="0" applyFont="1" applyFill="1" applyAlignment="1">
      <alignment horizontal="center" vertical="center" wrapText="1"/>
    </xf>
    <xf numFmtId="0" fontId="6" fillId="22" borderId="0" xfId="0" applyFont="1" applyFill="1" applyAlignment="1">
      <alignment horizontal="center" vertical="center" wrapText="1"/>
    </xf>
    <xf numFmtId="9" fontId="24" fillId="22" borderId="0" xfId="4" applyFont="1" applyFill="1" applyAlignment="1">
      <alignment horizontal="center" vertical="center" wrapText="1"/>
    </xf>
    <xf numFmtId="9" fontId="24" fillId="22" borderId="0" xfId="0" applyNumberFormat="1" applyFont="1" applyFill="1" applyAlignment="1">
      <alignment horizontal="center" vertical="center" wrapText="1"/>
    </xf>
    <xf numFmtId="0" fontId="7" fillId="0" borderId="0" xfId="0" applyFont="1" applyAlignment="1">
      <alignment horizontal="center" vertical="center" wrapText="1"/>
    </xf>
    <xf numFmtId="9" fontId="33" fillId="22" borderId="0" xfId="4" applyFont="1" applyFill="1" applyAlignment="1">
      <alignment vertical="center" wrapText="1"/>
    </xf>
    <xf numFmtId="0" fontId="3" fillId="0" borderId="3" xfId="0" applyFont="1" applyBorder="1" applyAlignment="1">
      <alignment vertical="center" wrapText="1"/>
    </xf>
    <xf numFmtId="0" fontId="6" fillId="12" borderId="5" xfId="2" applyFont="1" applyFill="1" applyBorder="1" applyAlignment="1">
      <alignment horizontal="center" vertical="center" wrapText="1"/>
    </xf>
    <xf numFmtId="0" fontId="6" fillId="11" borderId="2" xfId="2" applyFont="1" applyFill="1" applyBorder="1" applyAlignment="1">
      <alignment horizontal="center" vertical="center" wrapText="1"/>
    </xf>
    <xf numFmtId="0" fontId="16" fillId="11" borderId="0" xfId="0" applyFont="1" applyFill="1" applyAlignment="1">
      <alignment horizontal="center" vertical="center" wrapText="1"/>
    </xf>
    <xf numFmtId="0" fontId="4" fillId="5" borderId="0" xfId="0" applyFont="1" applyFill="1" applyAlignment="1">
      <alignment horizontal="right" vertical="center" wrapText="1"/>
    </xf>
    <xf numFmtId="0" fontId="3" fillId="0" borderId="2" xfId="0" applyFont="1" applyBorder="1" applyAlignment="1">
      <alignment vertical="top" wrapText="1"/>
    </xf>
    <xf numFmtId="0" fontId="0" fillId="0" borderId="0" xfId="0" applyAlignment="1">
      <alignment horizontal="left" vertical="center" wrapText="1"/>
    </xf>
    <xf numFmtId="0" fontId="35" fillId="5" borderId="0" xfId="0" applyFont="1" applyFill="1" applyAlignment="1">
      <alignment vertical="center" wrapText="1"/>
    </xf>
    <xf numFmtId="0" fontId="27" fillId="5" borderId="14" xfId="0" applyFont="1" applyFill="1" applyBorder="1" applyAlignment="1">
      <alignment vertical="center" wrapText="1"/>
    </xf>
    <xf numFmtId="14" fontId="0" fillId="24" borderId="0" xfId="0" applyNumberFormat="1" applyFill="1" applyAlignment="1">
      <alignment horizontal="left" vertical="center" wrapText="1"/>
    </xf>
    <xf numFmtId="0" fontId="35" fillId="5" borderId="0" xfId="0" applyFont="1" applyFill="1" applyAlignment="1">
      <alignment horizontal="right" vertical="center" wrapText="1"/>
    </xf>
    <xf numFmtId="0" fontId="0" fillId="5" borderId="0" xfId="0" applyFill="1" applyAlignment="1">
      <alignment horizontal="right" vertical="center" wrapText="1"/>
    </xf>
    <xf numFmtId="0" fontId="0" fillId="5" borderId="0" xfId="0" applyFill="1" applyAlignment="1">
      <alignment horizontal="center" vertical="center" wrapText="1"/>
    </xf>
    <xf numFmtId="0" fontId="0" fillId="0" borderId="2" xfId="0" applyBorder="1" applyAlignment="1">
      <alignment vertical="center" wrapText="1"/>
    </xf>
    <xf numFmtId="0" fontId="30" fillId="7" borderId="0" xfId="3" applyFont="1" applyFill="1" applyAlignment="1">
      <alignment vertical="center" wrapText="1"/>
    </xf>
    <xf numFmtId="0" fontId="6" fillId="24" borderId="2" xfId="0" applyFont="1" applyFill="1" applyBorder="1" applyAlignment="1">
      <alignment horizontal="center" vertical="center" wrapText="1"/>
    </xf>
    <xf numFmtId="0" fontId="0" fillId="0" borderId="0" xfId="4" applyNumberFormat="1" applyFont="1" applyAlignment="1">
      <alignment horizontal="right" vertical="center" wrapText="1"/>
    </xf>
    <xf numFmtId="0" fontId="18" fillId="16" borderId="2" xfId="4" applyNumberFormat="1" applyFont="1" applyFill="1" applyBorder="1" applyAlignment="1">
      <alignment horizontal="center" vertical="center" wrapText="1"/>
    </xf>
    <xf numFmtId="0" fontId="0" fillId="0" borderId="0" xfId="4" applyNumberFormat="1" applyFont="1" applyAlignment="1">
      <alignment horizontal="center" vertical="center" wrapText="1"/>
    </xf>
    <xf numFmtId="164" fontId="13" fillId="10" borderId="2" xfId="4" applyNumberFormat="1" applyFont="1" applyFill="1" applyBorder="1" applyAlignment="1">
      <alignment horizontal="center" vertical="center" wrapText="1"/>
    </xf>
    <xf numFmtId="9" fontId="0" fillId="0" borderId="0" xfId="4" applyFont="1" applyAlignment="1">
      <alignment horizontal="center" vertical="center" wrapText="1"/>
    </xf>
    <xf numFmtId="0" fontId="33" fillId="22" borderId="0" xfId="4" applyNumberFormat="1" applyFont="1" applyFill="1" applyAlignment="1">
      <alignment vertical="center" wrapText="1"/>
    </xf>
    <xf numFmtId="0" fontId="27" fillId="24" borderId="0" xfId="0" applyFont="1" applyFill="1" applyAlignment="1">
      <alignment horizontal="left" wrapText="1"/>
    </xf>
    <xf numFmtId="0" fontId="18" fillId="16" borderId="12" xfId="4" applyNumberFormat="1" applyFont="1" applyFill="1" applyBorder="1" applyAlignment="1">
      <alignment horizontal="center" vertical="center" wrapText="1"/>
    </xf>
    <xf numFmtId="0" fontId="18" fillId="16" borderId="13" xfId="4" applyNumberFormat="1" applyFont="1" applyFill="1" applyBorder="1" applyAlignment="1">
      <alignment horizontal="center" vertical="center" wrapText="1"/>
    </xf>
    <xf numFmtId="0" fontId="14" fillId="24" borderId="0" xfId="0" applyFont="1" applyFill="1" applyAlignment="1">
      <alignment vertical="center" wrapText="1"/>
    </xf>
    <xf numFmtId="14" fontId="12" fillId="24" borderId="2" xfId="0" applyNumberFormat="1" applyFont="1" applyFill="1" applyBorder="1" applyAlignment="1">
      <alignment horizontal="center" vertical="center" wrapText="1"/>
    </xf>
    <xf numFmtId="14" fontId="12" fillId="24" borderId="2" xfId="0" applyNumberFormat="1" applyFont="1" applyFill="1" applyBorder="1" applyAlignment="1">
      <alignment horizontal="left" vertical="center" wrapText="1"/>
    </xf>
    <xf numFmtId="9" fontId="13" fillId="27" borderId="2" xfId="4" applyFont="1" applyFill="1" applyBorder="1" applyAlignment="1">
      <alignment horizontal="center" vertical="center" wrapText="1"/>
    </xf>
    <xf numFmtId="0" fontId="13" fillId="27" borderId="2" xfId="4" applyNumberFormat="1" applyFont="1" applyFill="1" applyBorder="1" applyAlignment="1">
      <alignment horizontal="center" vertical="center" wrapText="1"/>
    </xf>
    <xf numFmtId="0" fontId="20" fillId="24" borderId="0" xfId="0" applyFont="1" applyFill="1" applyAlignment="1">
      <alignment horizontal="center" vertical="center" wrapText="1"/>
    </xf>
    <xf numFmtId="49" fontId="7" fillId="24" borderId="2" xfId="0" applyNumberFormat="1" applyFont="1" applyFill="1" applyBorder="1" applyAlignment="1">
      <alignment horizontal="center" vertical="center" wrapText="1"/>
    </xf>
    <xf numFmtId="9" fontId="14" fillId="27" borderId="2" xfId="4" applyFont="1" applyFill="1" applyBorder="1" applyAlignment="1">
      <alignment horizontal="center" vertical="center" wrapText="1"/>
    </xf>
    <xf numFmtId="0" fontId="19" fillId="24" borderId="2" xfId="0" applyFont="1" applyFill="1" applyBorder="1" applyAlignment="1">
      <alignment horizontal="center" vertical="center" wrapText="1"/>
    </xf>
    <xf numFmtId="0" fontId="19" fillId="24" borderId="2" xfId="6" applyFont="1" applyFill="1" applyBorder="1" applyAlignment="1">
      <alignment horizontal="left" vertical="center" wrapText="1"/>
    </xf>
    <xf numFmtId="14" fontId="16" fillId="5" borderId="0" xfId="0" applyNumberFormat="1" applyFont="1" applyFill="1" applyAlignment="1">
      <alignment horizontal="left" wrapText="1"/>
    </xf>
    <xf numFmtId="9" fontId="7" fillId="0" borderId="2" xfId="0" applyNumberFormat="1" applyFont="1" applyBorder="1" applyAlignment="1">
      <alignment horizontal="center" vertical="center" wrapText="1"/>
    </xf>
    <xf numFmtId="49" fontId="7" fillId="0" borderId="2" xfId="0" applyNumberFormat="1" applyFont="1" applyBorder="1" applyAlignment="1">
      <alignment vertical="center" wrapText="1"/>
    </xf>
    <xf numFmtId="0" fontId="7" fillId="17" borderId="2" xfId="0" applyFont="1" applyFill="1" applyBorder="1" applyAlignment="1">
      <alignment horizontal="center" vertical="center" wrapText="1"/>
    </xf>
    <xf numFmtId="9" fontId="6" fillId="10" borderId="2" xfId="4" applyFont="1" applyFill="1" applyBorder="1" applyAlignment="1">
      <alignment horizontal="center" vertical="center" wrapText="1"/>
    </xf>
    <xf numFmtId="0" fontId="6" fillId="10" borderId="2" xfId="4" applyNumberFormat="1" applyFont="1" applyFill="1" applyBorder="1" applyAlignment="1">
      <alignment horizontal="center" vertical="center" wrapText="1"/>
    </xf>
    <xf numFmtId="49" fontId="19" fillId="0" borderId="2" xfId="0" applyNumberFormat="1" applyFont="1" applyBorder="1" applyAlignment="1">
      <alignment vertical="center" wrapText="1"/>
    </xf>
    <xf numFmtId="0" fontId="30" fillId="24" borderId="3" xfId="0" applyFont="1" applyFill="1" applyBorder="1" applyAlignment="1">
      <alignment horizontal="center" vertical="center" wrapText="1"/>
    </xf>
    <xf numFmtId="0" fontId="27" fillId="24" borderId="7" xfId="0" applyFont="1" applyFill="1" applyBorder="1" applyAlignment="1">
      <alignment horizontal="center" vertical="center" wrapText="1"/>
    </xf>
    <xf numFmtId="0" fontId="30" fillId="26" borderId="19" xfId="0" applyFont="1" applyFill="1" applyBorder="1" applyAlignment="1">
      <alignment horizontal="center" vertical="center" wrapText="1"/>
    </xf>
    <xf numFmtId="0" fontId="30" fillId="25" borderId="0" xfId="0" applyFont="1" applyFill="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6" fillId="2" borderId="2" xfId="2" applyFont="1" applyBorder="1" applyAlignment="1">
      <alignment horizontal="center" vertical="center" wrapText="1"/>
    </xf>
    <xf numFmtId="9" fontId="6" fillId="0" borderId="5" xfId="0" applyNumberFormat="1" applyFont="1" applyBorder="1" applyAlignment="1">
      <alignment horizontal="center" vertical="center" wrapText="1"/>
    </xf>
    <xf numFmtId="0" fontId="6" fillId="2" borderId="4" xfId="2" applyFont="1" applyBorder="1" applyAlignment="1">
      <alignment horizontal="center" vertical="center" wrapText="1"/>
    </xf>
    <xf numFmtId="0" fontId="6" fillId="2" borderId="19" xfId="2" applyFont="1" applyBorder="1" applyAlignment="1">
      <alignment horizontal="center" vertical="center" wrapText="1"/>
    </xf>
    <xf numFmtId="0" fontId="6" fillId="2" borderId="5" xfId="2" applyFont="1" applyBorder="1" applyAlignment="1">
      <alignment horizontal="center" vertical="center" wrapText="1"/>
    </xf>
    <xf numFmtId="0" fontId="6" fillId="2" borderId="8" xfId="2" applyFont="1" applyBorder="1" applyAlignment="1">
      <alignment horizontal="center" vertical="center" wrapText="1"/>
    </xf>
    <xf numFmtId="0" fontId="14" fillId="22" borderId="0" xfId="0" applyFont="1" applyFill="1" applyAlignment="1">
      <alignment vertical="center"/>
    </xf>
    <xf numFmtId="0" fontId="6" fillId="22" borderId="0" xfId="0" applyFont="1" applyFill="1" applyAlignment="1">
      <alignment horizontal="left" vertical="center" wrapText="1"/>
    </xf>
    <xf numFmtId="0" fontId="21" fillId="29" borderId="7" xfId="0" applyFont="1" applyFill="1" applyBorder="1" applyAlignment="1">
      <alignment horizontal="center" vertical="center" wrapText="1"/>
    </xf>
    <xf numFmtId="0" fontId="0" fillId="20" borderId="0" xfId="0" applyFill="1" applyAlignment="1">
      <alignment horizontal="center" vertical="center" wrapText="1"/>
    </xf>
    <xf numFmtId="0" fontId="30" fillId="20" borderId="0" xfId="0" applyFont="1" applyFill="1" applyAlignment="1">
      <alignment horizontal="center" vertical="center" wrapText="1"/>
    </xf>
    <xf numFmtId="0" fontId="20" fillId="20" borderId="0" xfId="0" applyFont="1" applyFill="1" applyAlignment="1">
      <alignment vertical="center" wrapText="1"/>
    </xf>
    <xf numFmtId="0" fontId="3" fillId="7" borderId="18" xfId="10" applyFill="1" applyAlignment="1">
      <alignment vertical="center" wrapText="1"/>
    </xf>
    <xf numFmtId="0" fontId="3" fillId="20" borderId="0" xfId="0" applyFont="1" applyFill="1" applyAlignment="1">
      <alignment horizontal="center" vertical="center" wrapText="1"/>
    </xf>
    <xf numFmtId="0" fontId="42" fillId="24" borderId="0" xfId="0" applyFont="1" applyFill="1" applyAlignment="1">
      <alignment horizontal="center" vertical="center" wrapText="1"/>
    </xf>
    <xf numFmtId="9" fontId="22" fillId="24" borderId="0" xfId="0" applyNumberFormat="1" applyFont="1" applyFill="1" applyAlignment="1">
      <alignment horizontal="center" vertical="center" wrapText="1"/>
    </xf>
    <xf numFmtId="10" fontId="23" fillId="24" borderId="0" xfId="0" applyNumberFormat="1" applyFont="1" applyFill="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164" fontId="41" fillId="10" borderId="2" xfId="4" applyNumberFormat="1" applyFont="1" applyFill="1" applyBorder="1" applyAlignment="1">
      <alignment horizontal="center" vertical="center" wrapText="1"/>
    </xf>
    <xf numFmtId="9" fontId="35" fillId="0" borderId="20" xfId="10" applyNumberFormat="1" applyFont="1" applyBorder="1" applyAlignment="1">
      <alignment horizontal="center" vertical="center" wrapText="1"/>
    </xf>
    <xf numFmtId="0" fontId="14" fillId="5" borderId="34" xfId="9" applyFont="1" applyFill="1" applyBorder="1" applyAlignment="1">
      <alignment horizontal="left" vertical="center" wrapText="1"/>
    </xf>
    <xf numFmtId="0" fontId="14" fillId="5" borderId="7" xfId="9" applyFont="1" applyFill="1" applyBorder="1" applyAlignment="1">
      <alignment horizontal="left" vertical="center" wrapText="1"/>
    </xf>
    <xf numFmtId="0" fontId="14" fillId="5" borderId="0" xfId="9" applyFont="1" applyFill="1" applyBorder="1" applyAlignment="1">
      <alignment horizontal="left" vertical="center" wrapText="1"/>
    </xf>
    <xf numFmtId="9" fontId="5" fillId="0" borderId="0" xfId="4" applyFont="1" applyAlignment="1">
      <alignment horizontal="center" vertical="center" wrapText="1"/>
    </xf>
    <xf numFmtId="9" fontId="14" fillId="27" borderId="8" xfId="4" applyFont="1" applyFill="1" applyBorder="1" applyAlignment="1">
      <alignment horizontal="center" vertical="center" wrapText="1"/>
    </xf>
    <xf numFmtId="9" fontId="12" fillId="24" borderId="2" xfId="0" applyNumberFormat="1" applyFont="1" applyFill="1" applyBorder="1" applyAlignment="1">
      <alignment horizontal="center" vertical="center" wrapText="1"/>
    </xf>
    <xf numFmtId="49" fontId="7" fillId="24" borderId="2" xfId="0" applyNumberFormat="1" applyFont="1" applyFill="1" applyBorder="1" applyAlignment="1">
      <alignment horizontal="left" vertical="center" wrapText="1"/>
    </xf>
    <xf numFmtId="0" fontId="6" fillId="24" borderId="5" xfId="0" applyFont="1" applyFill="1" applyBorder="1" applyAlignment="1">
      <alignment horizontal="center" vertical="center" wrapText="1"/>
    </xf>
    <xf numFmtId="49" fontId="7" fillId="24" borderId="7" xfId="0" applyNumberFormat="1" applyFont="1" applyFill="1" applyBorder="1" applyAlignment="1">
      <alignment horizontal="left" vertical="center" wrapText="1"/>
    </xf>
    <xf numFmtId="14" fontId="39" fillId="24" borderId="2" xfId="0" applyNumberFormat="1" applyFont="1" applyFill="1" applyBorder="1" applyAlignment="1">
      <alignment horizontal="center" vertical="center" wrapText="1"/>
    </xf>
    <xf numFmtId="14" fontId="39" fillId="24" borderId="2" xfId="0" applyNumberFormat="1" applyFont="1" applyFill="1" applyBorder="1" applyAlignment="1">
      <alignment vertical="center" wrapText="1"/>
    </xf>
    <xf numFmtId="0" fontId="13" fillId="10" borderId="0" xfId="4" applyNumberFormat="1" applyFont="1" applyFill="1" applyAlignment="1">
      <alignment horizontal="center" vertical="center" wrapText="1"/>
    </xf>
    <xf numFmtId="0" fontId="13" fillId="27" borderId="0" xfId="4" applyNumberFormat="1" applyFont="1" applyFill="1" applyAlignment="1">
      <alignment horizontal="center" vertical="center" wrapText="1"/>
    </xf>
    <xf numFmtId="9" fontId="12" fillId="24" borderId="2" xfId="4" applyFont="1" applyFill="1" applyBorder="1" applyAlignment="1" applyProtection="1">
      <alignment horizontal="center" vertical="center" wrapText="1"/>
      <protection locked="0"/>
    </xf>
    <xf numFmtId="9" fontId="7" fillId="24" borderId="2" xfId="4" applyFont="1" applyFill="1" applyBorder="1" applyAlignment="1" applyProtection="1">
      <alignment horizontal="center" vertical="center" wrapText="1"/>
      <protection locked="0"/>
    </xf>
    <xf numFmtId="0" fontId="20" fillId="24" borderId="0" xfId="0" applyFont="1" applyFill="1" applyAlignment="1">
      <alignment vertical="top" wrapText="1"/>
    </xf>
    <xf numFmtId="9" fontId="0" fillId="21" borderId="0" xfId="0" applyNumberFormat="1" applyFill="1" applyAlignment="1">
      <alignment horizontal="right" vertical="center" wrapText="1"/>
    </xf>
    <xf numFmtId="9" fontId="0" fillId="0" borderId="0" xfId="0" applyNumberFormat="1" applyAlignment="1">
      <alignment horizontal="right" vertical="center" wrapText="1"/>
    </xf>
    <xf numFmtId="9" fontId="0" fillId="0" borderId="0" xfId="4" applyFont="1" applyAlignment="1">
      <alignment horizontal="right" vertical="center" wrapText="1"/>
    </xf>
    <xf numFmtId="9" fontId="19" fillId="17" borderId="2" xfId="0" applyNumberFormat="1" applyFont="1" applyFill="1" applyBorder="1" applyAlignment="1">
      <alignment horizontal="center" vertical="center" wrapText="1"/>
    </xf>
    <xf numFmtId="9" fontId="0" fillId="0" borderId="2" xfId="0" applyNumberFormat="1" applyBorder="1" applyAlignment="1">
      <alignment horizontal="center" vertical="center" wrapText="1"/>
    </xf>
    <xf numFmtId="9" fontId="19" fillId="24" borderId="2" xfId="0" applyNumberFormat="1" applyFont="1" applyFill="1" applyBorder="1" applyAlignment="1">
      <alignment horizontal="center" vertical="center" wrapText="1"/>
    </xf>
    <xf numFmtId="9" fontId="0" fillId="24" borderId="2" xfId="0" applyNumberFormat="1" applyFill="1" applyBorder="1" applyAlignment="1">
      <alignment horizontal="center" vertical="center" wrapText="1"/>
    </xf>
    <xf numFmtId="9" fontId="6" fillId="2" borderId="19" xfId="2" applyNumberFormat="1" applyFont="1" applyBorder="1" applyAlignment="1">
      <alignment horizontal="center" vertical="center" wrapText="1"/>
    </xf>
    <xf numFmtId="9" fontId="6" fillId="2" borderId="2" xfId="2" applyNumberFormat="1" applyFont="1" applyBorder="1" applyAlignment="1">
      <alignment horizontal="center" vertical="center" wrapText="1"/>
    </xf>
    <xf numFmtId="9" fontId="7" fillId="0" borderId="0" xfId="0" applyNumberFormat="1" applyFont="1" applyAlignment="1">
      <alignment horizontal="center" vertical="center" wrapText="1"/>
    </xf>
    <xf numFmtId="9" fontId="8" fillId="6" borderId="0" xfId="0" applyNumberFormat="1" applyFont="1" applyFill="1" applyAlignment="1">
      <alignment vertical="center" wrapText="1"/>
    </xf>
    <xf numFmtId="9" fontId="0" fillId="5" borderId="0" xfId="0" applyNumberFormat="1" applyFill="1" applyAlignment="1">
      <alignment horizontal="right" vertical="center" wrapText="1"/>
    </xf>
    <xf numFmtId="9" fontId="0" fillId="20" borderId="0" xfId="0" applyNumberFormat="1" applyFill="1" applyAlignment="1">
      <alignment horizontal="center" vertical="center" wrapText="1"/>
    </xf>
    <xf numFmtId="9" fontId="0" fillId="24" borderId="0" xfId="0" applyNumberFormat="1" applyFill="1" applyAlignment="1">
      <alignment horizontal="center" vertical="center" wrapText="1"/>
    </xf>
    <xf numFmtId="49" fontId="0" fillId="0" borderId="0" xfId="0" applyNumberFormat="1" applyAlignment="1">
      <alignment horizontal="center" vertical="center" wrapText="1"/>
    </xf>
    <xf numFmtId="0" fontId="0" fillId="7" borderId="6" xfId="3" applyFont="1" applyFill="1" applyBorder="1" applyAlignment="1">
      <alignment vertical="center" wrapText="1"/>
    </xf>
    <xf numFmtId="0" fontId="0" fillId="7" borderId="0" xfId="3" applyFont="1" applyFill="1" applyAlignment="1">
      <alignment vertical="center" wrapText="1"/>
    </xf>
    <xf numFmtId="49" fontId="0" fillId="7" borderId="0" xfId="3" applyNumberFormat="1" applyFont="1" applyFill="1" applyAlignment="1">
      <alignment vertical="center" wrapText="1"/>
    </xf>
    <xf numFmtId="14" fontId="0" fillId="24" borderId="2" xfId="0" applyNumberFormat="1" applyFill="1" applyBorder="1" applyAlignment="1">
      <alignment horizontal="center" vertical="center" wrapText="1"/>
    </xf>
    <xf numFmtId="0" fontId="0" fillId="24" borderId="2" xfId="0" applyFill="1" applyBorder="1" applyAlignment="1">
      <alignment vertical="center" wrapText="1"/>
    </xf>
    <xf numFmtId="0" fontId="0" fillId="12" borderId="0" xfId="0" applyFill="1" applyAlignment="1">
      <alignment horizontal="center" vertical="center" wrapText="1"/>
    </xf>
    <xf numFmtId="14" fontId="0" fillId="24" borderId="7" xfId="0" applyNumberFormat="1" applyFill="1" applyBorder="1" applyAlignment="1">
      <alignment horizontal="center" vertical="center" wrapText="1"/>
    </xf>
    <xf numFmtId="0" fontId="46" fillId="24" borderId="2" xfId="0" applyFont="1" applyFill="1" applyBorder="1" applyAlignment="1">
      <alignment horizontal="left" vertical="center" wrapText="1"/>
    </xf>
    <xf numFmtId="0" fontId="0" fillId="24" borderId="2" xfId="0" applyFill="1" applyBorder="1" applyAlignment="1">
      <alignment horizontal="center" vertical="center" wrapText="1"/>
    </xf>
    <xf numFmtId="49" fontId="0" fillId="24" borderId="0" xfId="0" applyNumberFormat="1" applyFill="1" applyAlignment="1">
      <alignment horizontal="center" vertical="center" wrapText="1"/>
    </xf>
    <xf numFmtId="0" fontId="44" fillId="11" borderId="2" xfId="2" applyFont="1" applyFill="1" applyBorder="1" applyAlignment="1">
      <alignment horizontal="right" vertical="center" wrapText="1"/>
    </xf>
    <xf numFmtId="0" fontId="0" fillId="0" borderId="8" xfId="0" applyBorder="1"/>
    <xf numFmtId="0" fontId="7" fillId="24" borderId="2" xfId="0" applyFont="1" applyFill="1" applyBorder="1" applyAlignment="1">
      <alignment horizontal="left" vertical="center" wrapText="1"/>
    </xf>
    <xf numFmtId="0" fontId="7" fillId="24" borderId="5" xfId="0" applyFont="1" applyFill="1" applyBorder="1" applyAlignment="1">
      <alignment horizontal="left" vertical="center" wrapText="1"/>
    </xf>
    <xf numFmtId="0" fontId="0" fillId="0" borderId="7" xfId="0" applyBorder="1"/>
    <xf numFmtId="0" fontId="44" fillId="12" borderId="5" xfId="2" applyFont="1" applyFill="1" applyBorder="1" applyAlignment="1">
      <alignment horizontal="left" vertical="center" wrapText="1"/>
    </xf>
    <xf numFmtId="0" fontId="45" fillId="12" borderId="5" xfId="2" applyFont="1" applyFill="1" applyBorder="1" applyAlignment="1">
      <alignment horizontal="left" vertical="center" wrapText="1"/>
    </xf>
    <xf numFmtId="0" fontId="0" fillId="24" borderId="2" xfId="0" applyFill="1" applyBorder="1" applyAlignment="1">
      <alignment horizontal="left" vertical="center" wrapText="1"/>
    </xf>
    <xf numFmtId="0" fontId="7" fillId="24" borderId="8" xfId="0" applyFont="1" applyFill="1" applyBorder="1" applyAlignment="1">
      <alignment horizontal="left" vertical="center" wrapText="1"/>
    </xf>
    <xf numFmtId="0" fontId="6" fillId="23" borderId="2" xfId="5" applyFont="1" applyFill="1" applyBorder="1" applyAlignment="1">
      <alignment horizontal="center" vertical="center" wrapText="1"/>
    </xf>
    <xf numFmtId="0" fontId="0" fillId="0" borderId="13" xfId="0" applyBorder="1"/>
    <xf numFmtId="0" fontId="44" fillId="11" borderId="5" xfId="2" applyFont="1" applyFill="1" applyBorder="1" applyAlignment="1">
      <alignment horizontal="left" vertical="center" wrapText="1"/>
    </xf>
    <xf numFmtId="0" fontId="7" fillId="0" borderId="2" xfId="0" applyFont="1" applyBorder="1" applyAlignment="1">
      <alignment horizontal="left" vertical="center" wrapText="1"/>
    </xf>
    <xf numFmtId="0" fontId="39" fillId="24" borderId="35" xfId="0" applyFont="1" applyFill="1" applyBorder="1" applyAlignment="1">
      <alignment horizontal="left" vertical="center" wrapText="1"/>
    </xf>
    <xf numFmtId="0" fontId="0" fillId="0" borderId="9" xfId="0" applyBorder="1"/>
    <xf numFmtId="0" fontId="14" fillId="9" borderId="2" xfId="5" applyFont="1" applyBorder="1" applyAlignment="1">
      <alignment vertical="center" wrapText="1"/>
    </xf>
    <xf numFmtId="0" fontId="6" fillId="7" borderId="2" xfId="2" applyFont="1" applyFill="1" applyBorder="1" applyAlignment="1">
      <alignment horizontal="center" vertical="center" wrapText="1"/>
    </xf>
    <xf numFmtId="0" fontId="21" fillId="5" borderId="0" xfId="0" applyFont="1" applyFill="1" applyAlignment="1">
      <alignment horizontal="right" vertical="center" wrapText="1"/>
    </xf>
    <xf numFmtId="0" fontId="20" fillId="0" borderId="0" xfId="0" applyFont="1" applyAlignment="1">
      <alignment vertical="center" wrapText="1"/>
    </xf>
    <xf numFmtId="0" fontId="8" fillId="8" borderId="0" xfId="0" applyFont="1" applyFill="1" applyAlignment="1">
      <alignment horizontal="center" vertical="center" wrapText="1"/>
    </xf>
    <xf numFmtId="0" fontId="0" fillId="0" borderId="0" xfId="0" applyAlignment="1">
      <alignment horizontal="center" vertical="center" wrapText="1"/>
    </xf>
    <xf numFmtId="0" fontId="9" fillId="4" borderId="14" xfId="1" applyFont="1" applyFill="1" applyBorder="1" applyAlignment="1">
      <alignment horizontal="left" vertical="top" wrapText="1"/>
    </xf>
    <xf numFmtId="49" fontId="0" fillId="0" borderId="0" xfId="0" applyNumberFormat="1" applyAlignment="1">
      <alignment horizontal="center" vertical="center" wrapText="1"/>
    </xf>
    <xf numFmtId="0" fontId="20" fillId="0" borderId="0" xfId="0" applyFont="1" applyAlignment="1">
      <alignment horizontal="center" vertical="center" wrapText="1"/>
    </xf>
    <xf numFmtId="0" fontId="8" fillId="6" borderId="0" xfId="0" applyFont="1" applyFill="1" applyAlignment="1">
      <alignment horizontal="center" vertical="center" wrapText="1"/>
    </xf>
    <xf numFmtId="49" fontId="6" fillId="7" borderId="2" xfId="2" applyNumberFormat="1" applyFont="1" applyFill="1" applyBorder="1" applyAlignment="1">
      <alignment horizontal="center" vertical="center" wrapText="1"/>
    </xf>
    <xf numFmtId="0" fontId="14" fillId="9" borderId="2" xfId="5" applyFont="1" applyBorder="1" applyAlignment="1">
      <alignment horizontal="center" vertical="center" wrapText="1"/>
    </xf>
    <xf numFmtId="0" fontId="34" fillId="5" borderId="0" xfId="0" applyFont="1" applyFill="1" applyAlignment="1">
      <alignment horizontal="left" vertical="center" wrapText="1"/>
    </xf>
    <xf numFmtId="0" fontId="0" fillId="0" borderId="10" xfId="0" applyBorder="1"/>
    <xf numFmtId="0" fontId="0" fillId="0" borderId="11" xfId="0" applyBorder="1"/>
    <xf numFmtId="0" fontId="0" fillId="0" borderId="2" xfId="0" applyBorder="1" applyAlignment="1">
      <alignment horizontal="left" vertical="center" wrapText="1"/>
    </xf>
    <xf numFmtId="0" fontId="7" fillId="0" borderId="9" xfId="0" applyFont="1" applyBorder="1" applyAlignment="1">
      <alignment horizontal="left" vertical="center" wrapText="1"/>
    </xf>
    <xf numFmtId="0" fontId="0" fillId="0" borderId="19" xfId="0" applyBorder="1"/>
    <xf numFmtId="9" fontId="0" fillId="0" borderId="19" xfId="0" applyNumberFormat="1" applyBorder="1"/>
    <xf numFmtId="0" fontId="5" fillId="0" borderId="0" xfId="0" applyFont="1" applyAlignment="1">
      <alignment horizontal="center" vertical="center" wrapText="1"/>
    </xf>
    <xf numFmtId="9" fontId="0" fillId="0" borderId="0" xfId="0" applyNumberFormat="1"/>
    <xf numFmtId="0" fontId="0" fillId="0" borderId="17" xfId="0" applyBorder="1"/>
    <xf numFmtId="14" fontId="17" fillId="5" borderId="0" xfId="0" applyNumberFormat="1" applyFont="1" applyFill="1" applyAlignment="1">
      <alignment horizontal="left" vertical="center" wrapText="1"/>
    </xf>
    <xf numFmtId="0" fontId="18" fillId="9" borderId="2" xfId="5" applyFont="1" applyBorder="1" applyAlignment="1">
      <alignment horizontal="center" vertical="center" wrapText="1"/>
    </xf>
    <xf numFmtId="9" fontId="18" fillId="16" borderId="2" xfId="4" applyFont="1" applyFill="1" applyBorder="1" applyAlignment="1">
      <alignment horizontal="center" vertical="center" wrapText="1"/>
    </xf>
    <xf numFmtId="9" fontId="0" fillId="0" borderId="13" xfId="0" applyNumberFormat="1" applyBorder="1"/>
    <xf numFmtId="0" fontId="18" fillId="28" borderId="2" xfId="4" applyNumberFormat="1" applyFont="1" applyFill="1" applyBorder="1" applyAlignment="1">
      <alignment horizontal="center" vertical="center" wrapText="1"/>
    </xf>
    <xf numFmtId="0" fontId="0" fillId="0" borderId="0" xfId="4" applyNumberFormat="1" applyFont="1" applyAlignment="1">
      <alignment horizontal="center" vertical="center" wrapText="1"/>
    </xf>
    <xf numFmtId="0" fontId="0" fillId="0" borderId="0" xfId="0" applyAlignment="1">
      <alignment horizontal="left" vertical="center" wrapText="1"/>
    </xf>
    <xf numFmtId="49" fontId="20" fillId="0" borderId="0" xfId="0" applyNumberFormat="1" applyFont="1" applyAlignment="1">
      <alignment horizontal="center" vertical="center" wrapText="1"/>
    </xf>
    <xf numFmtId="9" fontId="18" fillId="16" borderId="2" xfId="5" applyNumberFormat="1" applyFont="1" applyFill="1" applyBorder="1" applyAlignment="1">
      <alignment horizontal="center" vertical="center" wrapText="1"/>
    </xf>
    <xf numFmtId="0" fontId="3" fillId="14" borderId="2" xfId="0" applyFont="1" applyFill="1" applyBorder="1" applyAlignment="1">
      <alignment horizontal="center" vertical="center" wrapText="1"/>
    </xf>
    <xf numFmtId="9" fontId="0" fillId="0" borderId="7" xfId="0" applyNumberFormat="1" applyBorder="1"/>
    <xf numFmtId="0" fontId="1" fillId="7" borderId="0" xfId="3" applyFill="1" applyAlignment="1">
      <alignment horizontal="center" vertical="center" wrapText="1"/>
    </xf>
    <xf numFmtId="9" fontId="18" fillId="9" borderId="2" xfId="5" applyNumberFormat="1" applyFont="1" applyBorder="1" applyAlignment="1">
      <alignment horizontal="center" vertical="center" wrapText="1"/>
    </xf>
    <xf numFmtId="0" fontId="44" fillId="11" borderId="16" xfId="2" applyFont="1" applyFill="1" applyBorder="1" applyAlignment="1">
      <alignment horizontal="left" vertical="center" wrapText="1"/>
    </xf>
    <xf numFmtId="0" fontId="16" fillId="0" borderId="0" xfId="0" applyFont="1" applyAlignment="1">
      <alignment horizontal="center" vertical="center" wrapText="1"/>
    </xf>
    <xf numFmtId="0" fontId="44" fillId="12" borderId="16" xfId="2" applyFont="1" applyFill="1" applyBorder="1" applyAlignment="1">
      <alignment horizontal="left" vertical="center" wrapText="1"/>
    </xf>
    <xf numFmtId="9" fontId="0" fillId="0" borderId="0" xfId="0" applyNumberFormat="1" applyAlignment="1">
      <alignment horizontal="center" vertical="center" wrapText="1"/>
    </xf>
    <xf numFmtId="0" fontId="3" fillId="0" borderId="3" xfId="0" applyFont="1" applyBorder="1" applyAlignment="1">
      <alignment horizontal="right" vertical="center" wrapText="1"/>
    </xf>
    <xf numFmtId="0" fontId="0" fillId="0" borderId="3" xfId="0" applyBorder="1"/>
    <xf numFmtId="9" fontId="0" fillId="0" borderId="3" xfId="0" applyNumberFormat="1" applyBorder="1"/>
    <xf numFmtId="0" fontId="3" fillId="7" borderId="2" xfId="2" applyFont="1" applyFill="1" applyBorder="1" applyAlignment="1">
      <alignment horizontal="center" vertical="center" wrapText="1"/>
    </xf>
    <xf numFmtId="0" fontId="0" fillId="0" borderId="16" xfId="0" applyBorder="1"/>
    <xf numFmtId="0" fontId="20" fillId="5" borderId="0" xfId="0" applyFont="1" applyFill="1" applyAlignment="1">
      <alignment horizontal="left" vertical="center" wrapText="1"/>
    </xf>
    <xf numFmtId="0" fontId="0" fillId="0" borderId="2" xfId="0" applyBorder="1" applyAlignment="1">
      <alignment horizontal="left" vertical="top" wrapText="1"/>
    </xf>
    <xf numFmtId="9" fontId="0" fillId="0" borderId="8" xfId="0" applyNumberFormat="1" applyBorder="1"/>
    <xf numFmtId="0" fontId="35" fillId="21" borderId="0" xfId="0" applyFont="1" applyFill="1" applyAlignment="1">
      <alignment horizontal="right" vertical="center" wrapText="1"/>
    </xf>
    <xf numFmtId="14" fontId="35" fillId="5" borderId="0" xfId="0" applyNumberFormat="1" applyFont="1" applyFill="1" applyAlignment="1">
      <alignment horizontal="right" vertical="center" wrapText="1"/>
    </xf>
    <xf numFmtId="0" fontId="18" fillId="16" borderId="16" xfId="5" applyFont="1" applyFill="1" applyBorder="1" applyAlignment="1">
      <alignment horizontal="center" vertical="center" wrapText="1"/>
    </xf>
    <xf numFmtId="0" fontId="6" fillId="2" borderId="10" xfId="2" applyFont="1" applyBorder="1" applyAlignment="1">
      <alignment horizontal="center" vertical="center" wrapText="1"/>
    </xf>
    <xf numFmtId="0" fontId="14" fillId="7" borderId="2" xfId="2" applyFont="1" applyFill="1" applyBorder="1" applyAlignment="1">
      <alignment horizontal="center" vertical="center" wrapText="1"/>
    </xf>
    <xf numFmtId="9" fontId="3" fillId="15" borderId="16" xfId="0" applyNumberFormat="1" applyFont="1" applyFill="1" applyBorder="1" applyAlignment="1">
      <alignment horizontal="center" vertical="center" wrapText="1"/>
    </xf>
    <xf numFmtId="9" fontId="7" fillId="0" borderId="2" xfId="0" applyNumberFormat="1" applyFont="1" applyBorder="1" applyAlignment="1">
      <alignment horizontal="center" vertical="center" wrapText="1"/>
    </xf>
    <xf numFmtId="0" fontId="35" fillId="5" borderId="0" xfId="0" applyFont="1" applyFill="1" applyAlignment="1">
      <alignment horizontal="right" vertical="center" wrapText="1"/>
    </xf>
    <xf numFmtId="0" fontId="6" fillId="0" borderId="4" xfId="0" applyFont="1" applyBorder="1" applyAlignment="1">
      <alignment horizontal="left" vertical="center" wrapText="1"/>
    </xf>
    <xf numFmtId="0" fontId="3" fillId="5" borderId="16" xfId="0" applyFont="1" applyFill="1" applyBorder="1" applyAlignment="1">
      <alignment horizontal="left" vertical="center" wrapText="1"/>
    </xf>
    <xf numFmtId="0" fontId="6" fillId="0" borderId="16" xfId="0" applyFont="1" applyBorder="1" applyAlignment="1">
      <alignment horizontal="left" vertical="center" wrapText="1"/>
    </xf>
    <xf numFmtId="0" fontId="3" fillId="0" borderId="2" xfId="0" applyFont="1" applyBorder="1" applyAlignment="1">
      <alignment vertical="top" wrapText="1"/>
    </xf>
    <xf numFmtId="0" fontId="40" fillId="0" borderId="4" xfId="0" applyFont="1" applyBorder="1" applyAlignment="1">
      <alignment horizontal="center" vertical="center" wrapText="1"/>
    </xf>
    <xf numFmtId="0" fontId="7" fillId="0" borderId="0" xfId="0" applyFont="1" applyAlignment="1">
      <alignment horizontal="left" vertical="center" wrapText="1"/>
    </xf>
    <xf numFmtId="0" fontId="7" fillId="0" borderId="3" xfId="0" applyFont="1" applyBorder="1" applyAlignment="1">
      <alignment horizontal="left" vertical="center" wrapText="1"/>
    </xf>
    <xf numFmtId="0" fontId="6" fillId="0" borderId="10" xfId="0" applyFont="1" applyBorder="1" applyAlignment="1">
      <alignment horizontal="left" vertical="center" wrapText="1"/>
    </xf>
    <xf numFmtId="0" fontId="44" fillId="12" borderId="2" xfId="2" applyFont="1" applyFill="1" applyBorder="1" applyAlignment="1">
      <alignment horizontal="left" vertical="center" wrapText="1"/>
    </xf>
    <xf numFmtId="0" fontId="3" fillId="21" borderId="0" xfId="0" applyFont="1" applyFill="1" applyAlignment="1">
      <alignment horizontal="right" vertical="center" wrapText="1"/>
    </xf>
    <xf numFmtId="0" fontId="30" fillId="0" borderId="0" xfId="0" applyFont="1" applyAlignment="1">
      <alignment horizontal="center" vertical="center" wrapText="1"/>
    </xf>
    <xf numFmtId="0" fontId="43" fillId="4" borderId="1" xfId="1" applyFont="1" applyFill="1" applyAlignment="1">
      <alignment horizontal="center" vertical="center" wrapText="1"/>
    </xf>
    <xf numFmtId="0" fontId="0" fillId="0" borderId="1" xfId="0" applyBorder="1"/>
    <xf numFmtId="9" fontId="0" fillId="0" borderId="1" xfId="0" applyNumberFormat="1" applyBorder="1"/>
    <xf numFmtId="0" fontId="19" fillId="0" borderId="2" xfId="0" applyFont="1" applyBorder="1" applyAlignment="1">
      <alignment horizontal="left" vertical="center" wrapText="1"/>
    </xf>
    <xf numFmtId="0" fontId="28" fillId="5" borderId="2" xfId="5" applyFont="1" applyFill="1" applyBorder="1" applyAlignment="1">
      <alignment horizontal="center" vertical="center" wrapText="1"/>
    </xf>
    <xf numFmtId="0" fontId="38" fillId="23" borderId="30" xfId="10" applyFont="1" applyFill="1" applyBorder="1" applyAlignment="1">
      <alignment horizontal="left" vertical="center" wrapText="1"/>
    </xf>
    <xf numFmtId="0" fontId="0" fillId="0" borderId="20" xfId="0" applyBorder="1"/>
    <xf numFmtId="0" fontId="0" fillId="29" borderId="26" xfId="0" applyFill="1" applyBorder="1" applyAlignment="1">
      <alignment horizontal="left" vertical="center" wrapText="1"/>
    </xf>
    <xf numFmtId="0" fontId="3" fillId="7" borderId="18" xfId="10" applyFill="1" applyAlignment="1">
      <alignment horizontal="left" vertical="center" wrapText="1"/>
    </xf>
    <xf numFmtId="0" fontId="0" fillId="0" borderId="18" xfId="0" applyBorder="1"/>
    <xf numFmtId="0" fontId="7" fillId="0" borderId="34" xfId="9" applyFont="1" applyBorder="1" applyAlignment="1">
      <alignment horizontal="left" vertical="center" wrapText="1"/>
    </xf>
    <xf numFmtId="0" fontId="0" fillId="0" borderId="34" xfId="0" applyBorder="1"/>
    <xf numFmtId="9" fontId="0" fillId="0" borderId="34" xfId="0" applyNumberFormat="1" applyBorder="1"/>
    <xf numFmtId="0" fontId="7" fillId="0" borderId="7" xfId="9" applyFont="1" applyBorder="1" applyAlignment="1">
      <alignment horizontal="left" vertical="center" wrapText="1"/>
    </xf>
    <xf numFmtId="0" fontId="3" fillId="0" borderId="0" xfId="0" applyFont="1" applyAlignment="1">
      <alignment horizontal="center" vertical="center" wrapText="1"/>
    </xf>
    <xf numFmtId="0" fontId="0" fillId="26" borderId="27" xfId="0" applyFill="1" applyBorder="1" applyAlignment="1">
      <alignment horizontal="left" vertical="center" wrapText="1"/>
    </xf>
    <xf numFmtId="0" fontId="6" fillId="5" borderId="2" xfId="5" applyFont="1" applyFill="1" applyBorder="1" applyAlignment="1">
      <alignment horizontal="center" vertical="center" wrapText="1"/>
    </xf>
    <xf numFmtId="0" fontId="8" fillId="6" borderId="0" xfId="0" applyFont="1" applyFill="1" applyAlignment="1">
      <alignment horizontal="left" vertical="center" wrapText="1"/>
    </xf>
    <xf numFmtId="0" fontId="12" fillId="0" borderId="36" xfId="9" applyFont="1" applyBorder="1" applyAlignment="1">
      <alignment horizontal="left" vertical="center" wrapText="1"/>
    </xf>
    <xf numFmtId="0" fontId="0" fillId="0" borderId="23" xfId="0" applyBorder="1"/>
    <xf numFmtId="9" fontId="0" fillId="0" borderId="23" xfId="0" applyNumberFormat="1" applyBorder="1"/>
    <xf numFmtId="0" fontId="0" fillId="0" borderId="32" xfId="0" applyBorder="1"/>
    <xf numFmtId="0" fontId="0" fillId="0" borderId="33" xfId="0" applyBorder="1"/>
    <xf numFmtId="0" fontId="0" fillId="0" borderId="21" xfId="0" applyBorder="1"/>
    <xf numFmtId="9" fontId="0" fillId="0" borderId="21" xfId="0" applyNumberFormat="1" applyBorder="1"/>
    <xf numFmtId="0" fontId="0" fillId="0" borderId="29" xfId="0" applyBorder="1"/>
    <xf numFmtId="0" fontId="44" fillId="11" borderId="2" xfId="2" applyFont="1" applyFill="1" applyBorder="1" applyAlignment="1">
      <alignment horizontal="left" vertical="center" wrapText="1"/>
    </xf>
    <xf numFmtId="1" fontId="22" fillId="24" borderId="0" xfId="8" applyNumberFormat="1" applyFont="1" applyFill="1" applyAlignment="1">
      <alignment horizontal="center" vertical="center" wrapText="1"/>
    </xf>
    <xf numFmtId="0" fontId="36" fillId="24" borderId="0" xfId="0" applyFont="1" applyFill="1" applyAlignment="1">
      <alignment horizontal="right" wrapText="1"/>
    </xf>
    <xf numFmtId="1" fontId="4" fillId="7" borderId="18" xfId="10" applyNumberFormat="1" applyFont="1" applyFill="1" applyAlignment="1">
      <alignment horizontal="center" vertical="center" wrapText="1"/>
    </xf>
    <xf numFmtId="9" fontId="0" fillId="0" borderId="18" xfId="0" applyNumberFormat="1" applyBorder="1"/>
    <xf numFmtId="0" fontId="22" fillId="30" borderId="22" xfId="7" applyFont="1" applyFill="1" applyBorder="1" applyAlignment="1">
      <alignment horizontal="left" vertical="center"/>
    </xf>
    <xf numFmtId="14" fontId="0" fillId="21" borderId="0" xfId="0" applyNumberFormat="1" applyFill="1" applyAlignment="1">
      <alignment horizontal="left" vertical="center" wrapText="1"/>
    </xf>
    <xf numFmtId="0" fontId="7" fillId="0" borderId="0" xfId="9" applyFont="1" applyBorder="1" applyAlignment="1">
      <alignment horizontal="left" vertical="center" wrapText="1"/>
    </xf>
    <xf numFmtId="9" fontId="0" fillId="0" borderId="2" xfId="0" applyNumberFormat="1" applyBorder="1" applyAlignment="1">
      <alignment horizontal="left" vertical="center" wrapText="1"/>
    </xf>
    <xf numFmtId="0" fontId="0" fillId="24" borderId="24" xfId="0" applyFill="1" applyBorder="1" applyAlignment="1">
      <alignment horizontal="left" vertical="center" wrapText="1"/>
    </xf>
    <xf numFmtId="0" fontId="14" fillId="22" borderId="0" xfId="0" applyFont="1" applyFill="1" applyAlignment="1">
      <alignment horizontal="right" vertical="center" wrapText="1"/>
    </xf>
    <xf numFmtId="9" fontId="25" fillId="5" borderId="15" xfId="9" applyNumberFormat="1" applyFont="1" applyFill="1" applyAlignment="1">
      <alignment horizontal="center" vertical="center" wrapText="1"/>
    </xf>
    <xf numFmtId="0" fontId="0" fillId="0" borderId="15" xfId="0" applyBorder="1"/>
    <xf numFmtId="0" fontId="30" fillId="21" borderId="14" xfId="0" applyFont="1" applyFill="1" applyBorder="1" applyAlignment="1">
      <alignment horizontal="right" vertical="center" wrapText="1"/>
    </xf>
    <xf numFmtId="0" fontId="25" fillId="5" borderId="28" xfId="9" applyFont="1" applyFill="1" applyBorder="1" applyAlignment="1">
      <alignment horizontal="left" vertical="center"/>
    </xf>
    <xf numFmtId="0" fontId="0" fillId="0" borderId="28" xfId="0" applyBorder="1"/>
    <xf numFmtId="0" fontId="32" fillId="5" borderId="15" xfId="9" applyFont="1" applyFill="1" applyAlignment="1">
      <alignment horizontal="center" vertical="center"/>
    </xf>
    <xf numFmtId="0" fontId="3" fillId="0" borderId="2" xfId="0" applyFont="1" applyBorder="1" applyAlignment="1">
      <alignment horizontal="left" vertical="center" wrapText="1"/>
    </xf>
    <xf numFmtId="9" fontId="3" fillId="0" borderId="2" xfId="0" applyNumberFormat="1" applyFont="1" applyBorder="1" applyAlignment="1">
      <alignment horizontal="left" vertical="top" wrapText="1"/>
    </xf>
    <xf numFmtId="9" fontId="3" fillId="7" borderId="18" xfId="10" applyNumberFormat="1" applyFill="1" applyAlignment="1">
      <alignment horizontal="left" vertical="center" wrapText="1"/>
    </xf>
    <xf numFmtId="0" fontId="0" fillId="25" borderId="31" xfId="0" applyFill="1" applyBorder="1" applyAlignment="1">
      <alignment horizontal="left" vertical="center" wrapText="1"/>
    </xf>
    <xf numFmtId="0" fontId="0" fillId="24" borderId="25" xfId="0" applyFill="1" applyBorder="1" applyAlignment="1">
      <alignment horizontal="left" vertical="center" wrapText="1"/>
    </xf>
    <xf numFmtId="9" fontId="6" fillId="5" borderId="2" xfId="5" applyNumberFormat="1" applyFont="1" applyFill="1" applyBorder="1" applyAlignment="1">
      <alignment horizontal="center" vertical="center" wrapText="1"/>
    </xf>
  </cellXfs>
  <cellStyles count="12">
    <cellStyle name="20% - Énfasis1" xfId="3" builtinId="30"/>
    <cellStyle name="40% - Énfasis1" xfId="2" builtinId="31"/>
    <cellStyle name="Encabezado 1" xfId="1" builtinId="16"/>
    <cellStyle name="Énfasis1" xfId="7" builtinId="29"/>
    <cellStyle name="Neutral" xfId="5" builtinId="28"/>
    <cellStyle name="Neutral 2" xfId="11" xr:uid="{00000000-0005-0000-0000-00000C000000}"/>
    <cellStyle name="Normal" xfId="0" builtinId="0"/>
    <cellStyle name="Normal 2" xfId="6" xr:uid="{00000000-0005-0000-0000-000006000000}"/>
    <cellStyle name="Porcentaje" xfId="4" builtinId="5"/>
    <cellStyle name="Porcentaje 2" xfId="8" xr:uid="{00000000-0005-0000-0000-000008000000}"/>
    <cellStyle name="Título 2" xfId="9" builtinId="17"/>
    <cellStyle name="Total" xfId="10" builtinId="25"/>
  </cellStyles>
  <dxfs count="8">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view3D>
      <c:rotX val="15"/>
      <c:rotY val="20"/>
      <c:rAngAx val="1"/>
    </c:view3D>
    <c:floor>
      <c:thickness val="0"/>
      <c:spPr>
        <a:noFill/>
        <a:ln>
          <a:noFill/>
          <a:prstDash val="solid"/>
        </a:ln>
        <a:sp3d/>
      </c:spPr>
    </c:floor>
    <c:sideWall>
      <c:thickness val="0"/>
      <c:spPr>
        <a:noFill/>
        <a:ln w="25400">
          <a:noFill/>
          <a:prstDash val="solid"/>
        </a:ln>
        <a:sp3d/>
      </c:spPr>
    </c:sideWall>
    <c:backWall>
      <c:thickness val="0"/>
      <c:spPr>
        <a:noFill/>
        <a:ln w="25400">
          <a:noFill/>
          <a:prstDash val="solid"/>
        </a:ln>
        <a:sp3d/>
      </c:spPr>
    </c:backWall>
    <c:plotArea>
      <c:layout>
        <c:manualLayout>
          <c:layoutTarget val="inner"/>
          <c:xMode val="edge"/>
          <c:yMode val="edge"/>
          <c:x val="0.22704412395420731"/>
          <c:y val="2.2962783078473801E-2"/>
          <c:w val="0.64231439635363274"/>
          <c:h val="0.92969435110376508"/>
        </c:manualLayout>
      </c:layout>
      <c:bar3DChart>
        <c:barDir val="col"/>
        <c:grouping val="clustered"/>
        <c:varyColors val="0"/>
        <c:ser>
          <c:idx val="2"/>
          <c:order val="0"/>
          <c:tx>
            <c:strRef>
              <c:f>'NIVEL DE CUMPLIMIENTO'!$A$44</c:f>
              <c:strCache>
                <c:ptCount val="1"/>
                <c:pt idx="0">
                  <c:v>AVANCE DEL PLAN (∑%avance/MEP)</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9525" cap="flat" cmpd="sng" algn="ctr">
              <a:solidFill>
                <a:schemeClr val="accent3">
                  <a:shade val="95000"/>
                  <a:satMod val="105000"/>
                </a:schemeClr>
              </a:solidFill>
              <a:prstDash val="solid"/>
            </a:ln>
            <a:sp3d contourW="9525"/>
          </c:spPr>
          <c:invertIfNegative val="0"/>
          <c:dPt>
            <c:idx val="0"/>
            <c:invertIfNegative val="0"/>
            <c:bubble3D val="0"/>
            <c:spPr>
              <a:ln>
                <a:prstDash val="solid"/>
              </a:ln>
            </c:spPr>
            <c:extLst>
              <c:ext xmlns:c16="http://schemas.microsoft.com/office/drawing/2014/chart" uri="{C3380CC4-5D6E-409C-BE32-E72D297353CC}">
                <c16:uniqueId val="{00000001-2731-4879-84E3-58F90661F41B}"/>
              </c:ext>
            </c:extLst>
          </c:dPt>
          <c:dLbls>
            <c:dLbl>
              <c:idx val="0"/>
              <c:spPr>
                <a:noFill/>
                <a:ln>
                  <a:noFill/>
                  <a:prstDash val="solid"/>
                </a:ln>
              </c:spPr>
              <c:txPr>
                <a:bodyPr rot="0" spcFirstLastPara="1" vertOverflow="ellipsis" vert="horz" wrap="square" lIns="38100" tIns="19050" rIns="38100" bIns="19050" anchor="ctr" anchorCtr="1">
                  <a:spAutoFit/>
                </a:bodyPr>
                <a:lstStyle/>
                <a:p>
                  <a:pPr>
                    <a:defRPr sz="1100" b="1" i="0"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1-2731-4879-84E3-58F90661F41B}"/>
                </c:ext>
              </c:extLst>
            </c:dLbl>
            <c:spPr>
              <a:noFill/>
              <a:ln>
                <a:noFill/>
                <a:prstDash val="solid"/>
              </a:ln>
            </c:spPr>
            <c:txPr>
              <a:bodyPr rot="0" spcFirstLastPara="1" vertOverflow="ellipsis" vert="horz" wrap="square" lIns="38100" tIns="19050" rIns="38100" bIns="19050" anchor="ctr" anchorCtr="1">
                <a:spAutoFit/>
              </a:bodyPr>
              <a:lstStyle/>
              <a:p>
                <a:pPr>
                  <a:defRPr sz="1100" b="0" i="0"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'NIVEL DE CUMPLIMIENTO'!$G$4</c:f>
              <c:numCache>
                <c:formatCode>General</c:formatCode>
                <c:ptCount val="1"/>
              </c:numCache>
            </c:numRef>
          </c:cat>
          <c:val>
            <c:numRef>
              <c:f>'NIVEL DE CUMPLIMIENTO'!$E$44</c:f>
              <c:numCache>
                <c:formatCode>0%</c:formatCode>
                <c:ptCount val="1"/>
                <c:pt idx="0">
                  <c:v>0.5</c:v>
                </c:pt>
              </c:numCache>
            </c:numRef>
          </c:val>
          <c:extLst>
            <c:ext xmlns:c16="http://schemas.microsoft.com/office/drawing/2014/chart" uri="{C3380CC4-5D6E-409C-BE32-E72D297353CC}">
              <c16:uniqueId val="{00000002-2731-4879-84E3-58F90661F41B}"/>
            </c:ext>
          </c:extLst>
        </c:ser>
        <c:ser>
          <c:idx val="3"/>
          <c:order val="1"/>
          <c:tx>
            <c:strRef>
              <c:f>'NIVEL DE CUMPLIMIENTO'!$A$45</c:f>
              <c:strCache>
                <c:ptCount val="1"/>
                <c:pt idx="0">
                  <c:v>NIVEL DE CUMPLIMIENTO (MC/MAS)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cap="flat" cmpd="sng" algn="ctr">
              <a:solidFill>
                <a:schemeClr val="accent1">
                  <a:shade val="95000"/>
                  <a:satMod val="105000"/>
                </a:schemeClr>
              </a:solidFill>
              <a:prstDash val="solid"/>
            </a:ln>
            <a:sp3d contourW="9525"/>
          </c:spPr>
          <c:invertIfNegative val="0"/>
          <c:dPt>
            <c:idx val="0"/>
            <c:invertIfNegative val="0"/>
            <c:bubble3D val="0"/>
            <c:spPr>
              <a:ln>
                <a:prstDash val="solid"/>
              </a:ln>
            </c:spPr>
            <c:extLst>
              <c:ext xmlns:c16="http://schemas.microsoft.com/office/drawing/2014/chart" uri="{C3380CC4-5D6E-409C-BE32-E72D297353CC}">
                <c16:uniqueId val="{00000004-2731-4879-84E3-58F90661F41B}"/>
              </c:ext>
            </c:extLst>
          </c:dPt>
          <c:dLbls>
            <c:dLbl>
              <c:idx val="0"/>
              <c:spPr>
                <a:noFill/>
                <a:ln>
                  <a:noFill/>
                  <a:prstDash val="solid"/>
                </a:ln>
              </c:spPr>
              <c:txPr>
                <a:bodyPr rot="0" spcFirstLastPara="1" vertOverflow="ellipsis" vert="horz" wrap="square" lIns="38100" tIns="19050" rIns="38100" bIns="19050" anchor="ctr" anchorCtr="1">
                  <a:noAutofit/>
                </a:bodyPr>
                <a:lstStyle/>
                <a:p>
                  <a:pPr>
                    <a:defRPr sz="1100" b="1" i="0"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4-2731-4879-84E3-58F90661F41B}"/>
                </c:ext>
              </c:extLst>
            </c:dLbl>
            <c:spPr>
              <a:noFill/>
              <a:ln>
                <a:noFill/>
                <a:prstDash val="solid"/>
              </a:ln>
            </c:spPr>
            <c:txPr>
              <a:bodyPr rot="0" spcFirstLastPara="1" vertOverflow="ellipsis" vert="horz" wrap="square" lIns="38100" tIns="19050" rIns="38100" bIns="19050" anchor="ctr" anchorCtr="1">
                <a:spAutoFit/>
              </a:bodyPr>
              <a:lstStyle/>
              <a:p>
                <a:pPr>
                  <a:defRPr sz="1100" b="0" i="0"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'NIVEL DE CUMPLIMIENTO'!$G$4</c:f>
              <c:numCache>
                <c:formatCode>General</c:formatCode>
                <c:ptCount val="1"/>
              </c:numCache>
            </c:numRef>
          </c:cat>
          <c:val>
            <c:numRef>
              <c:f>'NIVEL DE CUMPLIMIENTO'!$E$45</c:f>
              <c:numCache>
                <c:formatCode>0%</c:formatCode>
                <c:ptCount val="1"/>
                <c:pt idx="0">
                  <c:v>0.25</c:v>
                </c:pt>
              </c:numCache>
            </c:numRef>
          </c:val>
          <c:extLst>
            <c:ext xmlns:c16="http://schemas.microsoft.com/office/drawing/2014/chart" uri="{C3380CC4-5D6E-409C-BE32-E72D297353CC}">
              <c16:uniqueId val="{00000005-2731-4879-84E3-58F90661F41B}"/>
            </c:ext>
          </c:extLst>
        </c:ser>
        <c:dLbls>
          <c:showLegendKey val="0"/>
          <c:showVal val="1"/>
          <c:showCatName val="0"/>
          <c:showSerName val="0"/>
          <c:showPercent val="0"/>
          <c:showBubbleSize val="0"/>
        </c:dLbls>
        <c:gapWidth val="150"/>
        <c:shape val="box"/>
        <c:axId val="364139552"/>
        <c:axId val="364135240"/>
        <c:axId val="0"/>
      </c:bar3DChart>
      <c:catAx>
        <c:axId val="364139552"/>
        <c:scaling>
          <c:orientation val="minMax"/>
        </c:scaling>
        <c:delete val="0"/>
        <c:axPos val="b"/>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364135240"/>
        <c:crosses val="autoZero"/>
        <c:auto val="1"/>
        <c:lblAlgn val="ctr"/>
        <c:lblOffset val="100"/>
        <c:noMultiLvlLbl val="0"/>
      </c:catAx>
      <c:valAx>
        <c:axId val="364135240"/>
        <c:scaling>
          <c:orientation val="minMax"/>
          <c:max val="1"/>
        </c:scaling>
        <c:delete val="1"/>
        <c:axPos val="l"/>
        <c:majorGridlines>
          <c:spPr>
            <a:ln w="9525" cap="flat" cmpd="sng" algn="ctr">
              <a:solidFill>
                <a:schemeClr val="tx1">
                  <a:lumMod val="15000"/>
                  <a:lumOff val="85000"/>
                </a:schemeClr>
              </a:solidFill>
              <a:prstDash val="solid"/>
              <a:round/>
            </a:ln>
          </c:spPr>
        </c:majorGridlines>
        <c:numFmt formatCode="0%" sourceLinked="0"/>
        <c:majorTickMark val="none"/>
        <c:minorTickMark val="none"/>
        <c:tickLblPos val="nextTo"/>
        <c:crossAx val="364139552"/>
        <c:crosses val="autoZero"/>
        <c:crossBetween val="between"/>
        <c:majorUnit val="0.2"/>
      </c:valAx>
    </c:plotArea>
    <c:legend>
      <c:legendPos val="b"/>
      <c:layout>
        <c:manualLayout>
          <c:xMode val="edge"/>
          <c:yMode val="edge"/>
          <c:x val="0.12787013110407469"/>
          <c:y val="0.88355413450329356"/>
          <c:w val="0.87038088760386745"/>
          <c:h val="0.1156294152115428"/>
        </c:manualLayout>
      </c:layout>
      <c:overlay val="0"/>
      <c:spPr>
        <a:noFill/>
        <a:ln>
          <a:noFill/>
          <a:prstDash val="solid"/>
        </a:ln>
      </c:spPr>
      <c:txPr>
        <a:bodyPr rot="0" spcFirstLastPara="1" vertOverflow="ellipsis" vert="horz" wrap="square" anchor="ctr" anchorCtr="1"/>
        <a:lstStyle/>
        <a:p>
          <a:pPr>
            <a:defRPr sz="1050" b="1"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noFill/>
    <a:ln w="9525" cap="flat" cmpd="sng" algn="ctr">
      <a:no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200" b="1" i="0" strike="noStrike" kern="1200" spc="0" baseline="0">
                <a:ln>
                  <a:noFill/>
                  <a:prstDash val="solid"/>
                </a:ln>
                <a:solidFill>
                  <a:sysClr val="windowText" lastClr="000000"/>
                </a:solidFill>
                <a:latin typeface="+mn-lt"/>
                <a:ea typeface="+mn-ea"/>
                <a:cs typeface="+mn-cs"/>
              </a:defRPr>
            </a:pPr>
            <a:r>
              <a:rPr lang="es-CO" sz="1200" b="1" baseline="0">
                <a:ln>
                  <a:noFill/>
                  <a:prstDash val="solid"/>
                </a:ln>
                <a:solidFill>
                  <a:sysClr val="windowText" lastClr="000000"/>
                </a:solidFill>
              </a:rPr>
              <a:t>Metas por Rango de % de Avance</a:t>
            </a:r>
            <a:endParaRPr lang="es-CO" sz="1200" b="1">
              <a:ln>
                <a:noFill/>
                <a:prstDash val="solid"/>
              </a:ln>
              <a:solidFill>
                <a:sysClr val="windowText" lastClr="000000"/>
              </a:solidFill>
            </a:endParaRPr>
          </a:p>
        </c:rich>
      </c:tx>
      <c:overlay val="0"/>
      <c:spPr>
        <a:solidFill>
          <a:schemeClr val="bg1">
            <a:lumMod val="95000"/>
          </a:schemeClr>
        </a:solidFill>
        <a:ln>
          <a:noFill/>
          <a:prstDash val="solid"/>
        </a:ln>
      </c:spPr>
    </c:title>
    <c:autoTitleDeleted val="0"/>
    <c:plotArea>
      <c:layout>
        <c:manualLayout>
          <c:layoutTarget val="inner"/>
          <c:xMode val="edge"/>
          <c:yMode val="edge"/>
          <c:x val="0.1719770391875742"/>
          <c:y val="0.1521162094535399"/>
          <c:w val="0.77156718941446689"/>
          <c:h val="0.72702134584278522"/>
        </c:manualLayout>
      </c:layout>
      <c:barChart>
        <c:barDir val="bar"/>
        <c:grouping val="clustered"/>
        <c:varyColors val="0"/>
        <c:ser>
          <c:idx val="1"/>
          <c:order val="0"/>
          <c:spPr>
            <a:solidFill>
              <a:schemeClr val="accent2"/>
            </a:solidFill>
            <a:ln>
              <a:noFill/>
              <a:prstDash val="solid"/>
            </a:ln>
          </c:spPr>
          <c:invertIfNegative val="0"/>
          <c:dPt>
            <c:idx val="0"/>
            <c:invertIfNegative val="0"/>
            <c:bubble3D val="0"/>
            <c:spPr>
              <a:solidFill>
                <a:schemeClr val="accent3">
                  <a:lumMod val="50000"/>
                </a:schemeClr>
              </a:solidFill>
              <a:ln>
                <a:noFill/>
                <a:prstDash val="solid"/>
              </a:ln>
            </c:spPr>
            <c:extLst>
              <c:ext xmlns:c16="http://schemas.microsoft.com/office/drawing/2014/chart" uri="{C3380CC4-5D6E-409C-BE32-E72D297353CC}">
                <c16:uniqueId val="{00000001-182C-46E3-AA27-E074379C19FE}"/>
              </c:ext>
            </c:extLst>
          </c:dPt>
          <c:dPt>
            <c:idx val="1"/>
            <c:invertIfNegative val="0"/>
            <c:bubble3D val="0"/>
            <c:spPr>
              <a:solidFill>
                <a:schemeClr val="accent3">
                  <a:lumMod val="60000"/>
                  <a:lumOff val="40000"/>
                </a:schemeClr>
              </a:solidFill>
              <a:ln>
                <a:noFill/>
                <a:prstDash val="solid"/>
              </a:ln>
            </c:spPr>
            <c:extLst>
              <c:ext xmlns:c16="http://schemas.microsoft.com/office/drawing/2014/chart" uri="{C3380CC4-5D6E-409C-BE32-E72D297353CC}">
                <c16:uniqueId val="{00000003-182C-46E3-AA27-E074379C19FE}"/>
              </c:ext>
            </c:extLst>
          </c:dPt>
          <c:dPt>
            <c:idx val="2"/>
            <c:invertIfNegative val="0"/>
            <c:bubble3D val="0"/>
            <c:spPr>
              <a:solidFill>
                <a:schemeClr val="accent5">
                  <a:lumMod val="60000"/>
                  <a:lumOff val="40000"/>
                </a:schemeClr>
              </a:solidFill>
              <a:ln>
                <a:noFill/>
                <a:prstDash val="solid"/>
              </a:ln>
            </c:spPr>
            <c:extLst>
              <c:ext xmlns:c16="http://schemas.microsoft.com/office/drawing/2014/chart" uri="{C3380CC4-5D6E-409C-BE32-E72D297353CC}">
                <c16:uniqueId val="{00000005-182C-46E3-AA27-E074379C19FE}"/>
              </c:ext>
            </c:extLst>
          </c:dPt>
          <c:dPt>
            <c:idx val="3"/>
            <c:invertIfNegative val="0"/>
            <c:bubble3D val="0"/>
            <c:spPr>
              <a:solidFill>
                <a:schemeClr val="accent6">
                  <a:lumMod val="75000"/>
                </a:schemeClr>
              </a:solidFill>
              <a:ln>
                <a:noFill/>
                <a:prstDash val="solid"/>
              </a:ln>
            </c:spPr>
            <c:extLst>
              <c:ext xmlns:c16="http://schemas.microsoft.com/office/drawing/2014/chart" uri="{C3380CC4-5D6E-409C-BE32-E72D297353CC}">
                <c16:uniqueId val="{00000007-182C-46E3-AA27-E074379C19FE}"/>
              </c:ext>
            </c:extLst>
          </c:dPt>
          <c:dPt>
            <c:idx val="4"/>
            <c:invertIfNegative val="0"/>
            <c:bubble3D val="0"/>
            <c:spPr>
              <a:solidFill>
                <a:schemeClr val="accent4">
                  <a:lumMod val="60000"/>
                  <a:lumOff val="40000"/>
                </a:schemeClr>
              </a:solidFill>
              <a:ln>
                <a:noFill/>
                <a:prstDash val="solid"/>
              </a:ln>
            </c:spPr>
            <c:extLst>
              <c:ext xmlns:c16="http://schemas.microsoft.com/office/drawing/2014/chart" uri="{C3380CC4-5D6E-409C-BE32-E72D297353CC}">
                <c16:uniqueId val="{00000009-182C-46E3-AA27-E074379C19FE}"/>
              </c:ext>
            </c:extLst>
          </c:dPt>
          <c:dPt>
            <c:idx val="5"/>
            <c:invertIfNegative val="0"/>
            <c:bubble3D val="0"/>
            <c:spPr>
              <a:solidFill>
                <a:srgbClr val="FFCB25"/>
              </a:solidFill>
              <a:ln>
                <a:noFill/>
                <a:prstDash val="solid"/>
              </a:ln>
            </c:spPr>
            <c:extLst>
              <c:ext xmlns:c16="http://schemas.microsoft.com/office/drawing/2014/chart" uri="{C3380CC4-5D6E-409C-BE32-E72D297353CC}">
                <c16:uniqueId val="{0000000B-182C-46E3-AA27-E074379C19FE}"/>
              </c:ext>
            </c:extLst>
          </c:dPt>
          <c:dPt>
            <c:idx val="6"/>
            <c:invertIfNegative val="0"/>
            <c:bubble3D val="0"/>
            <c:spPr>
              <a:solidFill>
                <a:schemeClr val="tx2"/>
              </a:solidFill>
              <a:ln>
                <a:noFill/>
                <a:prstDash val="solid"/>
              </a:ln>
            </c:spPr>
            <c:extLst>
              <c:ext xmlns:c16="http://schemas.microsoft.com/office/drawing/2014/chart" uri="{C3380CC4-5D6E-409C-BE32-E72D297353CC}">
                <c16:uniqueId val="{0000000D-182C-46E3-AA27-E074379C19FE}"/>
              </c:ext>
            </c:extLst>
          </c:dPt>
          <c:dPt>
            <c:idx val="7"/>
            <c:invertIfNegative val="0"/>
            <c:bubble3D val="0"/>
            <c:spPr>
              <a:solidFill>
                <a:schemeClr val="bg2">
                  <a:lumMod val="75000"/>
                </a:schemeClr>
              </a:solidFill>
              <a:ln>
                <a:noFill/>
                <a:prstDash val="solid"/>
              </a:ln>
            </c:spPr>
            <c:extLst>
              <c:ext xmlns:c16="http://schemas.microsoft.com/office/drawing/2014/chart" uri="{C3380CC4-5D6E-409C-BE32-E72D297353CC}">
                <c16:uniqueId val="{0000000F-182C-46E3-AA27-E074379C19FE}"/>
              </c:ext>
            </c:extLst>
          </c:dPt>
          <c:dLbls>
            <c:delete val="1"/>
          </c:dLbls>
          <c:cat>
            <c:strRef>
              <c:f>'Verificación OCI'!$O$38:$O$45</c:f>
              <c:strCache>
                <c:ptCount val="8"/>
                <c:pt idx="0">
                  <c:v>&gt; a 100%</c:v>
                </c:pt>
                <c:pt idx="1">
                  <c:v>100%</c:v>
                </c:pt>
                <c:pt idx="2">
                  <c:v>De 80% a 99%</c:v>
                </c:pt>
                <c:pt idx="3">
                  <c:v>De 60% a 79%</c:v>
                </c:pt>
                <c:pt idx="4">
                  <c:v>De 40% a 59%</c:v>
                </c:pt>
                <c:pt idx="5">
                  <c:v>De  20% a 39%</c:v>
                </c:pt>
                <c:pt idx="6">
                  <c:v>De 1% a 19%</c:v>
                </c:pt>
                <c:pt idx="7">
                  <c:v>0%</c:v>
                </c:pt>
              </c:strCache>
            </c:strRef>
          </c:cat>
          <c:val>
            <c:numRef>
              <c:f>'Verificación OCI'!$Q$38:$Q$45</c:f>
              <c:numCache>
                <c:formatCode>General</c:formatCode>
                <c:ptCount val="8"/>
                <c:pt idx="0">
                  <c:v>0</c:v>
                </c:pt>
                <c:pt idx="1">
                  <c:v>5</c:v>
                </c:pt>
                <c:pt idx="2">
                  <c:v>5</c:v>
                </c:pt>
                <c:pt idx="3">
                  <c:v>0</c:v>
                </c:pt>
                <c:pt idx="4">
                  <c:v>2</c:v>
                </c:pt>
                <c:pt idx="5">
                  <c:v>0</c:v>
                </c:pt>
                <c:pt idx="6">
                  <c:v>0</c:v>
                </c:pt>
                <c:pt idx="7">
                  <c:v>8</c:v>
                </c:pt>
              </c:numCache>
            </c:numRef>
          </c:val>
          <c:extLst>
            <c:ext xmlns:c16="http://schemas.microsoft.com/office/drawing/2014/chart" uri="{C3380CC4-5D6E-409C-BE32-E72D297353CC}">
              <c16:uniqueId val="{00000010-182C-46E3-AA27-E074379C19FE}"/>
            </c:ext>
          </c:extLst>
        </c:ser>
        <c:dLbls>
          <c:dLblPos val="outEnd"/>
          <c:showLegendKey val="0"/>
          <c:showVal val="1"/>
          <c:showCatName val="0"/>
          <c:showSerName val="0"/>
          <c:showPercent val="0"/>
          <c:showBubbleSize val="0"/>
        </c:dLbls>
        <c:gapWidth val="150"/>
        <c:axId val="364134848"/>
        <c:axId val="364140336"/>
      </c:barChart>
      <c:catAx>
        <c:axId val="364134848"/>
        <c:scaling>
          <c:orientation val="maxMin"/>
        </c:scaling>
        <c:delete val="0"/>
        <c:axPos val="l"/>
        <c:title>
          <c:tx>
            <c:rich>
              <a:bodyPr rot="-5400000" spcFirstLastPara="1" vertOverflow="ellipsis" vert="horz" wrap="square" anchor="ctr" anchorCtr="1"/>
              <a:lstStyle/>
              <a:p>
                <a:pPr>
                  <a:defRPr sz="1000" b="1" i="0" strike="noStrike" kern="1200" baseline="0">
                    <a:solidFill>
                      <a:schemeClr val="tx1">
                        <a:lumMod val="65000"/>
                        <a:lumOff val="35000"/>
                      </a:schemeClr>
                    </a:solidFill>
                    <a:latin typeface="+mn-lt"/>
                    <a:ea typeface="+mn-ea"/>
                    <a:cs typeface="+mn-cs"/>
                  </a:defRPr>
                </a:pPr>
                <a:r>
                  <a:rPr lang="es-CO" b="1"/>
                  <a:t>Rango % de Avance</a:t>
                </a:r>
                <a:r>
                  <a:rPr lang="es-CO" b="1" baseline="0"/>
                  <a:t>s</a:t>
                </a:r>
                <a:endParaRPr lang="es-CO" b="1"/>
              </a:p>
            </c:rich>
          </c:tx>
          <c:layout>
            <c:manualLayout>
              <c:xMode val="edge"/>
              <c:yMode val="edge"/>
              <c:x val="5.5176443851089338E-3"/>
              <c:y val="0.32238663715422672"/>
            </c:manualLayout>
          </c:layout>
          <c:overlay val="0"/>
          <c:spPr>
            <a:noFill/>
            <a:ln>
              <a:noFill/>
              <a:prstDash val="solid"/>
            </a:ln>
          </c:spPr>
        </c:title>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364140336"/>
        <c:crosses val="autoZero"/>
        <c:auto val="1"/>
        <c:lblAlgn val="ctr"/>
        <c:lblOffset val="100"/>
        <c:noMultiLvlLbl val="0"/>
      </c:catAx>
      <c:valAx>
        <c:axId val="364140336"/>
        <c:scaling>
          <c:orientation val="minMax"/>
        </c:scaling>
        <c:delete val="1"/>
        <c:axPos val="t"/>
        <c:majorGridlines>
          <c:spPr>
            <a:ln w="9525" cap="flat" cmpd="sng" algn="ctr">
              <a:solidFill>
                <a:schemeClr val="tx1">
                  <a:lumMod val="15000"/>
                  <a:lumOff val="85000"/>
                </a:schemeClr>
              </a:solidFill>
              <a:prstDash val="solid"/>
              <a:round/>
            </a:ln>
          </c:spPr>
        </c:majorGridlines>
        <c:title>
          <c:tx>
            <c:rich>
              <a:bodyPr rot="0" spcFirstLastPara="1" vertOverflow="ellipsis" vert="horz" wrap="square" anchor="ctr" anchorCtr="1"/>
              <a:lstStyle/>
              <a:p>
                <a:pPr>
                  <a:defRPr sz="1000" b="1" i="0" strike="noStrike" kern="1200" baseline="0">
                    <a:solidFill>
                      <a:schemeClr val="tx1">
                        <a:lumMod val="65000"/>
                        <a:lumOff val="35000"/>
                      </a:schemeClr>
                    </a:solidFill>
                    <a:latin typeface="+mn-lt"/>
                    <a:ea typeface="+mn-ea"/>
                    <a:cs typeface="+mn-cs"/>
                  </a:defRPr>
                </a:pPr>
                <a:r>
                  <a:rPr lang="es-CO" sz="1000" b="1" i="0" strike="noStrike" kern="1200" baseline="0">
                    <a:solidFill>
                      <a:sysClr val="windowText" lastClr="000000">
                        <a:lumOff val="35000"/>
                        <a:lumMod val="65000"/>
                      </a:sysClr>
                    </a:solidFill>
                  </a:rPr>
                  <a:t>N° de Metas y su Representación en % del N° Total de Metas </a:t>
                </a:r>
                <a:endParaRPr lang="es-CO" b="1"/>
              </a:p>
            </c:rich>
          </c:tx>
          <c:layout>
            <c:manualLayout>
              <c:xMode val="edge"/>
              <c:yMode val="edge"/>
              <c:x val="0.31221509439762501"/>
              <c:y val="0.93798541311368333"/>
            </c:manualLayout>
          </c:layout>
          <c:overlay val="0"/>
          <c:spPr>
            <a:noFill/>
            <a:ln>
              <a:noFill/>
              <a:prstDash val="solid"/>
            </a:ln>
          </c:spPr>
        </c:title>
        <c:numFmt formatCode="General" sourceLinked="1"/>
        <c:majorTickMark val="none"/>
        <c:minorTickMark val="none"/>
        <c:tickLblPos val="nextTo"/>
        <c:crossAx val="364134848"/>
        <c:crosses val="autoZero"/>
        <c:crossBetween val="between"/>
      </c:valAx>
    </c:plotArea>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000" b="1" i="0" strike="noStrike" kern="1200" spc="0" baseline="0">
                <a:solidFill>
                  <a:sysClr val="windowText" lastClr="000000"/>
                </a:solidFill>
                <a:latin typeface="+mn-lt"/>
                <a:ea typeface="+mn-ea"/>
                <a:cs typeface="+mn-cs"/>
              </a:defRPr>
            </a:pPr>
            <a:r>
              <a:rPr lang="en-US" sz="1000" b="1">
                <a:solidFill>
                  <a:sysClr val="windowText" lastClr="000000"/>
                </a:solidFill>
              </a:rPr>
              <a:t>METAS Cumplidas en 100% o</a:t>
            </a:r>
            <a:r>
              <a:rPr lang="en-US" sz="1000" b="1" baseline="0">
                <a:solidFill>
                  <a:sysClr val="windowText" lastClr="000000"/>
                </a:solidFill>
              </a:rPr>
              <a:t> Mas</a:t>
            </a:r>
            <a:r>
              <a:rPr lang="en-US" sz="1000" b="1">
                <a:solidFill>
                  <a:sysClr val="windowText" lastClr="000000"/>
                </a:solidFill>
              </a:rPr>
              <a:t> </a:t>
            </a:r>
          </a:p>
        </c:rich>
      </c:tx>
      <c:layout>
        <c:manualLayout>
          <c:xMode val="edge"/>
          <c:yMode val="edge"/>
          <c:x val="0.3929019982070443"/>
          <c:y val="7.0064676370441576E-3"/>
        </c:manualLayout>
      </c:layout>
      <c:overlay val="0"/>
      <c:spPr>
        <a:solidFill>
          <a:schemeClr val="bg1">
            <a:lumMod val="95000"/>
          </a:schemeClr>
        </a:solidFill>
        <a:ln>
          <a:noFill/>
          <a:prstDash val="solid"/>
        </a:ln>
      </c:spPr>
    </c:title>
    <c:autoTitleDeleted val="0"/>
    <c:view3D>
      <c:rotX val="15"/>
      <c:rotY val="0"/>
      <c:rAngAx val="0"/>
    </c:view3D>
    <c:floor>
      <c:thickness val="0"/>
    </c:floor>
    <c:sideWall>
      <c:thickness val="0"/>
    </c:sideWall>
    <c:backWall>
      <c:thickness val="0"/>
    </c:backWall>
    <c:plotArea>
      <c:layout>
        <c:manualLayout>
          <c:layoutTarget val="inner"/>
          <c:xMode val="edge"/>
          <c:yMode val="edge"/>
          <c:x val="7.2235017536482565E-2"/>
          <c:y val="0.20164098137816591"/>
          <c:w val="0.83138394493141188"/>
          <c:h val="0.7710109131095455"/>
        </c:manualLayout>
      </c:layout>
      <c:pie3DChart>
        <c:varyColors val="1"/>
        <c:ser>
          <c:idx val="1"/>
          <c:order val="0"/>
          <c:tx>
            <c:strRef>
              <c:f>'NIVEL DE CUMPLIMIENTO'!$A$42:$D$42</c:f>
              <c:strCache>
                <c:ptCount val="4"/>
                <c:pt idx="0">
                  <c:v>METAS Cumplidas en 100% o Mas MC</c:v>
                </c:pt>
              </c:strCache>
            </c:strRef>
          </c:tx>
          <c:spPr>
            <a:ln>
              <a:prstDash val="solid"/>
            </a:ln>
          </c:spPr>
          <c:explosion val="7"/>
          <c:dPt>
            <c:idx val="0"/>
            <c:bubble3D val="0"/>
            <c:spPr>
              <a:solidFill>
                <a:srgbClr val="66CC99"/>
              </a:solidFill>
              <a:ln w="25400" cap="flat" cmpd="sng" algn="ctr">
                <a:solidFill>
                  <a:srgbClr val="66CC99"/>
                </a:solidFill>
                <a:prstDash val="solid"/>
              </a:ln>
              <a:sp3d contourW="25400"/>
            </c:spPr>
            <c:extLst>
              <c:ext xmlns:c16="http://schemas.microsoft.com/office/drawing/2014/chart" uri="{C3380CC4-5D6E-409C-BE32-E72D297353CC}">
                <c16:uniqueId val="{00000001-800E-4D00-B2DB-3A7BE1996AF1}"/>
              </c:ext>
            </c:extLst>
          </c:dPt>
          <c:dPt>
            <c:idx val="1"/>
            <c:bubble3D val="0"/>
            <c:spPr>
              <a:solidFill>
                <a:schemeClr val="bg1">
                  <a:lumMod val="95000"/>
                </a:schemeClr>
              </a:solidFill>
              <a:ln w="25400">
                <a:solidFill>
                  <a:schemeClr val="bg1">
                    <a:lumMod val="85000"/>
                  </a:schemeClr>
                </a:solidFill>
                <a:prstDash val="solid"/>
              </a:ln>
              <a:sp3d contourW="25400"/>
            </c:spPr>
            <c:extLst>
              <c:ext xmlns:c16="http://schemas.microsoft.com/office/drawing/2014/chart" uri="{C3380CC4-5D6E-409C-BE32-E72D297353CC}">
                <c16:uniqueId val="{00000003-800E-4D00-B2DB-3A7BE1996AF1}"/>
              </c:ext>
            </c:extLst>
          </c:dPt>
          <c:dLbls>
            <c:dLbl>
              <c:idx val="0"/>
              <c:spPr>
                <a:noFill/>
                <a:ln>
                  <a:noFill/>
                  <a:prstDash val="solid"/>
                </a:ln>
              </c:spPr>
              <c:txPr>
                <a:bodyPr rot="0" spcFirstLastPara="1" vertOverflow="ellipsis" vert="horz" wrap="square" lIns="38100" tIns="19050" rIns="38100" bIns="19050" anchor="ctr" anchorCtr="1">
                  <a:spAutoFit/>
                </a:bodyPr>
                <a:lstStyle/>
                <a:p>
                  <a:pPr>
                    <a:defRPr sz="1100" b="1" i="0" strike="noStrike" kern="1200" spc="0" baseline="0">
                      <a:ln w="0">
                        <a:prstDash val="solid"/>
                      </a:ln>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0E-4D00-B2DB-3A7BE1996AF1}"/>
                </c:ext>
              </c:extLst>
            </c:dLbl>
            <c:spPr>
              <a:noFill/>
              <a:ln>
                <a:noFill/>
                <a:prstDash val="solid"/>
              </a:ln>
            </c:spPr>
            <c:txPr>
              <a:bodyPr rot="0" spcFirstLastPara="1" vertOverflow="ellipsis" vert="horz" wrap="square" lIns="38100" tIns="19050" rIns="38100" bIns="19050" anchor="ctr" anchorCtr="1">
                <a:spAutoFit/>
              </a:bodyPr>
              <a:lstStyle/>
              <a:p>
                <a:pPr>
                  <a:defRPr sz="1100" b="1" i="0" strike="noStrike" kern="1200" spc="0" baseline="0">
                    <a:ln w="0">
                      <a:prstDash val="solid"/>
                    </a:ln>
                    <a:solidFill>
                      <a:schemeClr val="bg1"/>
                    </a:solidFill>
                    <a:latin typeface="+mn-lt"/>
                    <a:ea typeface="+mn-ea"/>
                    <a:cs typeface="+mn-cs"/>
                  </a:defRPr>
                </a:pPr>
                <a:endParaRPr lang="es-CO"/>
              </a:p>
            </c:txPr>
            <c:dLblPos val="ctr"/>
            <c:showLegendKey val="0"/>
            <c:showVal val="0"/>
            <c:showCatName val="0"/>
            <c:showSerName val="0"/>
            <c:showPercent val="0"/>
            <c:showBubbleSize val="0"/>
            <c:extLst>
              <c:ext xmlns:c15="http://schemas.microsoft.com/office/drawing/2012/chart" uri="{CE6537A1-D6FC-4f65-9D91-7224C49458BB}"/>
            </c:extLst>
          </c:dLbls>
          <c:val>
            <c:numRef>
              <c:f>'NIVEL DE CUMPLIMIENTO'!$B$53:$C$53</c:f>
              <c:numCache>
                <c:formatCode>0%</c:formatCode>
                <c:ptCount val="2"/>
                <c:pt idx="0">
                  <c:v>0.25</c:v>
                </c:pt>
                <c:pt idx="1">
                  <c:v>0.75</c:v>
                </c:pt>
              </c:numCache>
            </c:numRef>
          </c:val>
          <c:extLst>
            <c:ext xmlns:c16="http://schemas.microsoft.com/office/drawing/2014/chart" uri="{C3380CC4-5D6E-409C-BE32-E72D297353CC}">
              <c16:uniqueId val="{00000004-800E-4D00-B2DB-3A7BE1996AF1}"/>
            </c:ext>
          </c:extLst>
        </c:ser>
        <c:dLbls>
          <c:showLegendKey val="0"/>
          <c:showVal val="0"/>
          <c:showCatName val="0"/>
          <c:showSerName val="0"/>
          <c:showPercent val="0"/>
          <c:showBubbleSize val="0"/>
          <c:showLeaderLines val="1"/>
        </c:dLbls>
      </c:pie3DChart>
    </c:plotArea>
    <c:plotVisOnly val="1"/>
    <c:dispBlanksAs val="gap"/>
    <c:showDLblsOverMax val="1"/>
  </c:chart>
  <c:spPr>
    <a:solidFill>
      <a:schemeClr val="bg1"/>
    </a:solidFill>
    <a:ln w="9525" cap="flat" cmpd="sng" algn="ctr">
      <a:noFill/>
      <a:prstDash val="solid"/>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000" b="1" i="0" strike="noStrike" kern="1200" spc="0" baseline="0">
                <a:solidFill>
                  <a:sysClr val="windowText" lastClr="000000"/>
                </a:solidFill>
                <a:latin typeface="+mn-lt"/>
                <a:ea typeface="+mn-ea"/>
                <a:cs typeface="+mn-cs"/>
              </a:defRPr>
            </a:pPr>
            <a:r>
              <a:rPr lang="en-US" sz="1000" b="1">
                <a:solidFill>
                  <a:sysClr val="windowText" lastClr="000000"/>
                </a:solidFill>
              </a:rPr>
              <a:t>METAS Vencidas y No Cumplidas</a:t>
            </a:r>
          </a:p>
        </c:rich>
      </c:tx>
      <c:layout>
        <c:manualLayout>
          <c:xMode val="edge"/>
          <c:yMode val="edge"/>
          <c:x val="0.54587581271103147"/>
          <c:y val="6.9960242513975321E-3"/>
        </c:manualLayout>
      </c:layout>
      <c:overlay val="0"/>
      <c:spPr>
        <a:solidFill>
          <a:schemeClr val="bg1">
            <a:lumMod val="95000"/>
          </a:schemeClr>
        </a:solidFill>
        <a:ln>
          <a:noFill/>
          <a:prstDash val="solid"/>
        </a:ln>
      </c:spPr>
    </c:title>
    <c:autoTitleDeleted val="0"/>
    <c:view3D>
      <c:rotX val="15"/>
      <c:rotY val="0"/>
      <c:rAngAx val="0"/>
    </c:view3D>
    <c:floor>
      <c:thickness val="0"/>
    </c:floor>
    <c:sideWall>
      <c:thickness val="0"/>
    </c:sideWall>
    <c:backWall>
      <c:thickness val="0"/>
    </c:backWall>
    <c:plotArea>
      <c:layout>
        <c:manualLayout>
          <c:layoutTarget val="inner"/>
          <c:xMode val="edge"/>
          <c:yMode val="edge"/>
          <c:x val="7.2235017536482565E-2"/>
          <c:y val="0.20164098137816591"/>
          <c:w val="0.83138394493141188"/>
          <c:h val="0.7710109131095455"/>
        </c:manualLayout>
      </c:layout>
      <c:pie3DChart>
        <c:varyColors val="1"/>
        <c:ser>
          <c:idx val="1"/>
          <c:order val="0"/>
          <c:tx>
            <c:strRef>
              <c:f>'NIVEL DE CUMPLIMIENTO'!$A$43:$D$43</c:f>
              <c:strCache>
                <c:ptCount val="4"/>
                <c:pt idx="0">
                  <c:v>METAS Vencidas y No Cumplidas MVNC</c:v>
                </c:pt>
              </c:strCache>
            </c:strRef>
          </c:tx>
          <c:spPr>
            <a:ln>
              <a:prstDash val="solid"/>
            </a:ln>
          </c:spPr>
          <c:explosion val="7"/>
          <c:dPt>
            <c:idx val="0"/>
            <c:bubble3D val="0"/>
            <c:spPr>
              <a:solidFill>
                <a:srgbClr val="FFFF61"/>
              </a:solidFill>
              <a:ln w="25400" cap="flat" cmpd="sng" algn="ctr">
                <a:solidFill>
                  <a:srgbClr val="FFFF61"/>
                </a:solidFill>
                <a:prstDash val="solid"/>
              </a:ln>
              <a:sp3d contourW="25400"/>
            </c:spPr>
            <c:extLst>
              <c:ext xmlns:c16="http://schemas.microsoft.com/office/drawing/2014/chart" uri="{C3380CC4-5D6E-409C-BE32-E72D297353CC}">
                <c16:uniqueId val="{00000001-CC72-4234-9C3C-8F329509903E}"/>
              </c:ext>
            </c:extLst>
          </c:dPt>
          <c:dPt>
            <c:idx val="1"/>
            <c:bubble3D val="0"/>
            <c:spPr>
              <a:solidFill>
                <a:schemeClr val="bg1">
                  <a:lumMod val="95000"/>
                </a:schemeClr>
              </a:solidFill>
              <a:ln w="25400">
                <a:solidFill>
                  <a:schemeClr val="bg1">
                    <a:lumMod val="85000"/>
                  </a:schemeClr>
                </a:solidFill>
                <a:prstDash val="solid"/>
              </a:ln>
              <a:sp3d contourW="25400"/>
            </c:spPr>
            <c:extLst>
              <c:ext xmlns:c16="http://schemas.microsoft.com/office/drawing/2014/chart" uri="{C3380CC4-5D6E-409C-BE32-E72D297353CC}">
                <c16:uniqueId val="{00000003-CC72-4234-9C3C-8F329509903E}"/>
              </c:ext>
            </c:extLst>
          </c:dPt>
          <c:dLbls>
            <c:dLbl>
              <c:idx val="0"/>
              <c:spPr>
                <a:noFill/>
                <a:ln>
                  <a:noFill/>
                  <a:prstDash val="solid"/>
                </a:ln>
              </c:spPr>
              <c:txPr>
                <a:bodyPr rot="0" spcFirstLastPara="1" vertOverflow="ellipsis" vert="horz" wrap="square" lIns="38100" tIns="19050" rIns="38100" bIns="19050" anchor="ctr" anchorCtr="1">
                  <a:spAutoFit/>
                </a:bodyPr>
                <a:lstStyle/>
                <a:p>
                  <a:pPr>
                    <a:defRPr sz="1100" b="1" i="0" strike="noStrike" kern="1200" spc="0" baseline="0">
                      <a:ln w="0">
                        <a:prstDash val="solid"/>
                      </a:ln>
                      <a:solidFill>
                        <a:sysClr val="windowText" lastClr="000000"/>
                      </a:solidFill>
                      <a:latin typeface="+mn-lt"/>
                      <a:ea typeface="+mn-ea"/>
                      <a:cs typeface="+mn-cs"/>
                    </a:defRPr>
                  </a:pPr>
                  <a:endParaRPr lang="es-CO"/>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72-4234-9C3C-8F329509903E}"/>
                </c:ext>
              </c:extLst>
            </c:dLbl>
            <c:spPr>
              <a:noFill/>
              <a:ln>
                <a:noFill/>
                <a:prstDash val="solid"/>
              </a:ln>
            </c:spPr>
            <c:txPr>
              <a:bodyPr rot="0" spcFirstLastPara="1" vertOverflow="ellipsis" vert="horz" wrap="square" lIns="38100" tIns="19050" rIns="38100" bIns="19050" anchor="ctr" anchorCtr="1">
                <a:spAutoFit/>
              </a:bodyPr>
              <a:lstStyle/>
              <a:p>
                <a:pPr>
                  <a:defRPr sz="1100" b="1" i="0" strike="noStrike" kern="1200" spc="0" baseline="0">
                    <a:ln w="0">
                      <a:prstDash val="solid"/>
                    </a:ln>
                    <a:solidFill>
                      <a:schemeClr val="bg1"/>
                    </a:solidFill>
                    <a:latin typeface="+mn-lt"/>
                    <a:ea typeface="+mn-ea"/>
                    <a:cs typeface="+mn-cs"/>
                  </a:defRPr>
                </a:pPr>
                <a:endParaRPr lang="es-CO"/>
              </a:p>
            </c:txPr>
            <c:dLblPos val="ctr"/>
            <c:showLegendKey val="0"/>
            <c:showVal val="0"/>
            <c:showCatName val="0"/>
            <c:showSerName val="0"/>
            <c:showPercent val="0"/>
            <c:showBubbleSize val="0"/>
            <c:extLst>
              <c:ext xmlns:c15="http://schemas.microsoft.com/office/drawing/2012/chart" uri="{CE6537A1-D6FC-4f65-9D91-7224C49458BB}"/>
            </c:extLst>
          </c:dLbls>
          <c:cat>
            <c:strLit>
              <c:ptCount val="1"/>
            </c:strLit>
          </c:cat>
          <c:val>
            <c:numRef>
              <c:f>'NIVEL DE CUMPLIMIENTO'!$E$53:$F$53</c:f>
              <c:numCache>
                <c:formatCode>0%</c:formatCode>
                <c:ptCount val="2"/>
                <c:pt idx="0">
                  <c:v>0.75</c:v>
                </c:pt>
                <c:pt idx="1">
                  <c:v>0.25</c:v>
                </c:pt>
              </c:numCache>
            </c:numRef>
          </c:val>
          <c:extLst>
            <c:ext xmlns:c16="http://schemas.microsoft.com/office/drawing/2014/chart" uri="{C3380CC4-5D6E-409C-BE32-E72D297353CC}">
              <c16:uniqueId val="{00000004-CC72-4234-9C3C-8F329509903E}"/>
            </c:ext>
          </c:extLst>
        </c:ser>
        <c:dLbls>
          <c:showLegendKey val="0"/>
          <c:showVal val="0"/>
          <c:showCatName val="0"/>
          <c:showSerName val="0"/>
          <c:showPercent val="0"/>
          <c:showBubbleSize val="0"/>
          <c:showLeaderLines val="1"/>
        </c:dLbls>
      </c:pie3DChart>
    </c:plotArea>
    <c:plotVisOnly val="1"/>
    <c:dispBlanksAs val="gap"/>
    <c:showDLblsOverMax val="1"/>
  </c:chart>
  <c:spPr>
    <a:noFill/>
    <a:ln w="9525" cap="flat" cmpd="sng" algn="ctr">
      <a:noFill/>
      <a:prstDash val="solid"/>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view3D>
      <c:rotX val="15"/>
      <c:rotY val="20"/>
      <c:rAngAx val="1"/>
    </c:view3D>
    <c:floor>
      <c:thickness val="0"/>
      <c:spPr>
        <a:noFill/>
        <a:ln>
          <a:noFill/>
          <a:prstDash val="solid"/>
        </a:ln>
        <a:sp3d/>
      </c:spPr>
    </c:floor>
    <c:sideWall>
      <c:thickness val="0"/>
      <c:spPr>
        <a:noFill/>
        <a:ln>
          <a:noFill/>
          <a:prstDash val="solid"/>
        </a:ln>
        <a:sp3d/>
      </c:spPr>
    </c:sideWall>
    <c:backWall>
      <c:thickness val="0"/>
      <c:spPr>
        <a:noFill/>
        <a:ln>
          <a:noFill/>
          <a:prstDash val="solid"/>
        </a:ln>
        <a:sp3d/>
      </c:spPr>
    </c:backWall>
    <c:plotArea>
      <c:layout/>
      <c:bar3DChart>
        <c:barDir val="bar"/>
        <c:grouping val="clustered"/>
        <c:varyColors val="0"/>
        <c:ser>
          <c:idx val="0"/>
          <c:order val="0"/>
          <c:spPr>
            <a:solidFill>
              <a:schemeClr val="accent1"/>
            </a:solidFill>
            <a:ln>
              <a:noFill/>
              <a:prstDash val="solid"/>
            </a:ln>
            <a:sp3d/>
          </c:spPr>
          <c:invertIfNegative val="0"/>
          <c:dPt>
            <c:idx val="0"/>
            <c:invertIfNegative val="0"/>
            <c:bubble3D val="0"/>
            <c:spPr>
              <a:solidFill>
                <a:srgbClr val="66CC99"/>
              </a:solidFill>
              <a:ln>
                <a:noFill/>
                <a:prstDash val="solid"/>
              </a:ln>
              <a:sp3d/>
            </c:spPr>
            <c:extLst>
              <c:ext xmlns:c16="http://schemas.microsoft.com/office/drawing/2014/chart" uri="{C3380CC4-5D6E-409C-BE32-E72D297353CC}">
                <c16:uniqueId val="{00000001-76D1-445A-8EF9-EEABC4E3AA8B}"/>
              </c:ext>
            </c:extLst>
          </c:dPt>
          <c:dPt>
            <c:idx val="1"/>
            <c:invertIfNegative val="0"/>
            <c:bubble3D val="0"/>
            <c:spPr>
              <a:solidFill>
                <a:srgbClr val="339966"/>
              </a:solidFill>
              <a:ln>
                <a:noFill/>
                <a:prstDash val="solid"/>
              </a:ln>
              <a:sp3d/>
            </c:spPr>
            <c:extLst>
              <c:ext xmlns:c16="http://schemas.microsoft.com/office/drawing/2014/chart" uri="{C3380CC4-5D6E-409C-BE32-E72D297353CC}">
                <c16:uniqueId val="{00000003-76D1-445A-8EF9-EEABC4E3AA8B}"/>
              </c:ext>
            </c:extLst>
          </c:dPt>
          <c:dLbls>
            <c:dLbl>
              <c:idx val="0"/>
              <c:spPr>
                <a:noFill/>
                <a:ln>
                  <a:noFill/>
                  <a:prstDash val="solid"/>
                </a:ln>
              </c:spPr>
              <c:txPr>
                <a:bodyPr rot="0" spcFirstLastPara="1" vertOverflow="ellipsis" vert="horz" wrap="square" lIns="38100" tIns="19050" rIns="38100" bIns="19050" anchor="ctr" anchorCtr="1">
                  <a:spAutoFit/>
                </a:bodyPr>
                <a:lstStyle/>
                <a:p>
                  <a:pPr>
                    <a:defRPr sz="900" b="1" i="0"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1-76D1-445A-8EF9-EEABC4E3AA8B}"/>
                </c:ext>
              </c:extLst>
            </c:dLbl>
            <c:dLbl>
              <c:idx val="1"/>
              <c:spPr>
                <a:noFill/>
                <a:ln>
                  <a:noFill/>
                  <a:prstDash val="solid"/>
                </a:ln>
              </c:spPr>
              <c:txPr>
                <a:bodyPr rot="0" spcFirstLastPara="1" vertOverflow="ellipsis" vert="horz" wrap="square" lIns="38100" tIns="19050" rIns="38100" bIns="19050" anchor="ctr" anchorCtr="1">
                  <a:spAutoFit/>
                </a:bodyPr>
                <a:lstStyle/>
                <a:p>
                  <a:pPr>
                    <a:defRPr sz="900" b="1" i="0"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76D1-445A-8EF9-EEABC4E3AA8B}"/>
                </c:ext>
              </c:extLst>
            </c:dLbl>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No Cumplio Plazos</c:v>
              </c:pt>
              <c:pt idx="1">
                <c:v>Cumplio Plazos</c:v>
              </c:pt>
            </c:strLit>
          </c:cat>
          <c:val>
            <c:numRef>
              <c:f>('NIVEL DE CUMPLIMIENTO'!$H$53,'NIVEL DE CUMPLIMIENTO'!$K$53)</c:f>
              <c:numCache>
                <c:formatCode>General</c:formatCode>
                <c:ptCount val="2"/>
                <c:pt idx="0" formatCode="0%">
                  <c:v>7</c:v>
                </c:pt>
                <c:pt idx="1">
                  <c:v>9</c:v>
                </c:pt>
              </c:numCache>
            </c:numRef>
          </c:val>
          <c:extLst>
            <c:ext xmlns:c16="http://schemas.microsoft.com/office/drawing/2014/chart" uri="{C3380CC4-5D6E-409C-BE32-E72D297353CC}">
              <c16:uniqueId val="{00000004-76D1-445A-8EF9-EEABC4E3AA8B}"/>
            </c:ext>
          </c:extLst>
        </c:ser>
        <c:dLbls>
          <c:showLegendKey val="0"/>
          <c:showVal val="1"/>
          <c:showCatName val="0"/>
          <c:showSerName val="0"/>
          <c:showPercent val="0"/>
          <c:showBubbleSize val="0"/>
        </c:dLbls>
        <c:gapWidth val="150"/>
        <c:shape val="box"/>
        <c:axId val="364134456"/>
        <c:axId val="364140728"/>
        <c:axId val="0"/>
      </c:bar3DChart>
      <c:catAx>
        <c:axId val="364134456"/>
        <c:scaling>
          <c:orientation val="minMax"/>
        </c:scaling>
        <c:delete val="0"/>
        <c:axPos val="l"/>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364140728"/>
        <c:crosses val="autoZero"/>
        <c:auto val="1"/>
        <c:lblAlgn val="ctr"/>
        <c:lblOffset val="100"/>
        <c:noMultiLvlLbl val="0"/>
      </c:catAx>
      <c:valAx>
        <c:axId val="364140728"/>
        <c:scaling>
          <c:orientation val="minMax"/>
        </c:scaling>
        <c:delete val="1"/>
        <c:axPos val="b"/>
        <c:majorGridlines>
          <c:spPr>
            <a:ln w="9525" cap="flat" cmpd="sng" algn="ctr">
              <a:solidFill>
                <a:schemeClr val="tx1">
                  <a:lumMod val="15000"/>
                  <a:lumOff val="85000"/>
                </a:schemeClr>
              </a:solidFill>
              <a:prstDash val="solid"/>
              <a:round/>
            </a:ln>
          </c:spPr>
        </c:majorGridlines>
        <c:numFmt formatCode="0%" sourceLinked="1"/>
        <c:majorTickMark val="none"/>
        <c:minorTickMark val="none"/>
        <c:tickLblPos val="nextTo"/>
        <c:crossAx val="364134456"/>
        <c:crosses val="autoZero"/>
        <c:crossBetween val="between"/>
      </c:valAx>
    </c:plotArea>
    <c:plotVisOnly val="1"/>
    <c:dispBlanksAs val="gap"/>
    <c:showDLblsOverMax val="1"/>
  </c:chart>
  <c:spPr>
    <a:solidFill>
      <a:schemeClr val="bg1"/>
    </a:solidFill>
    <a:ln w="9525" cap="flat" cmpd="sng" algn="ctr">
      <a:noFill/>
      <a:prstDash val="solid"/>
      <a:round/>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bar"/>
        <c:grouping val="clustered"/>
        <c:varyColors val="0"/>
        <c:ser>
          <c:idx val="1"/>
          <c:order val="0"/>
          <c:spPr>
            <a:solidFill>
              <a:schemeClr val="accent6">
                <a:shade val="76000"/>
              </a:schemeClr>
            </a:solidFill>
            <a:ln>
              <a:noFill/>
              <a:prstDash val="solid"/>
            </a:ln>
          </c:spPr>
          <c:invertIfNegative val="0"/>
          <c:dPt>
            <c:idx val="1"/>
            <c:invertIfNegative val="0"/>
            <c:bubble3D val="0"/>
            <c:spPr>
              <a:ln>
                <a:prstDash val="solid"/>
              </a:ln>
            </c:spPr>
            <c:extLst>
              <c:ext xmlns:c16="http://schemas.microsoft.com/office/drawing/2014/chart" uri="{C3380CC4-5D6E-409C-BE32-E72D297353CC}">
                <c16:uniqueId val="{00000001-B1BB-4067-A957-E17457077916}"/>
              </c:ext>
            </c:extLst>
          </c:dPt>
          <c:dPt>
            <c:idx val="2"/>
            <c:invertIfNegative val="0"/>
            <c:bubble3D val="0"/>
            <c:spPr>
              <a:solidFill>
                <a:schemeClr val="accent6"/>
              </a:solidFill>
              <a:ln>
                <a:noFill/>
                <a:prstDash val="solid"/>
              </a:ln>
            </c:spPr>
            <c:extLst>
              <c:ext xmlns:c16="http://schemas.microsoft.com/office/drawing/2014/chart" uri="{C3380CC4-5D6E-409C-BE32-E72D297353CC}">
                <c16:uniqueId val="{00000003-B1BB-4067-A957-E17457077916}"/>
              </c:ext>
            </c:extLst>
          </c:dPt>
          <c:dPt>
            <c:idx val="3"/>
            <c:invertIfNegative val="0"/>
            <c:bubble3D val="0"/>
            <c:spPr>
              <a:solidFill>
                <a:schemeClr val="accent6"/>
              </a:solidFill>
              <a:ln>
                <a:noFill/>
                <a:prstDash val="solid"/>
              </a:ln>
            </c:spPr>
            <c:extLst>
              <c:ext xmlns:c16="http://schemas.microsoft.com/office/drawing/2014/chart" uri="{C3380CC4-5D6E-409C-BE32-E72D297353CC}">
                <c16:uniqueId val="{00000005-B1BB-4067-A957-E17457077916}"/>
              </c:ext>
            </c:extLst>
          </c:dPt>
          <c:dPt>
            <c:idx val="4"/>
            <c:invertIfNegative val="0"/>
            <c:bubble3D val="0"/>
            <c:spPr>
              <a:solidFill>
                <a:schemeClr val="accent6"/>
              </a:solidFill>
              <a:ln>
                <a:noFill/>
                <a:prstDash val="solid"/>
              </a:ln>
            </c:spPr>
            <c:extLst>
              <c:ext xmlns:c16="http://schemas.microsoft.com/office/drawing/2014/chart" uri="{C3380CC4-5D6E-409C-BE32-E72D297353CC}">
                <c16:uniqueId val="{00000007-B1BB-4067-A957-E17457077916}"/>
              </c:ext>
            </c:extLst>
          </c:dPt>
          <c:dPt>
            <c:idx val="5"/>
            <c:invertIfNegative val="0"/>
            <c:bubble3D val="0"/>
            <c:spPr>
              <a:solidFill>
                <a:schemeClr val="accent6"/>
              </a:solidFill>
              <a:ln>
                <a:noFill/>
                <a:prstDash val="solid"/>
              </a:ln>
            </c:spPr>
            <c:extLst>
              <c:ext xmlns:c16="http://schemas.microsoft.com/office/drawing/2014/chart" uri="{C3380CC4-5D6E-409C-BE32-E72D297353CC}">
                <c16:uniqueId val="{00000009-B1BB-4067-A957-E17457077916}"/>
              </c:ext>
            </c:extLst>
          </c:dPt>
          <c:dPt>
            <c:idx val="6"/>
            <c:invertIfNegative val="0"/>
            <c:bubble3D val="0"/>
            <c:spPr>
              <a:solidFill>
                <a:schemeClr val="accent6"/>
              </a:solidFill>
              <a:ln>
                <a:noFill/>
                <a:prstDash val="solid"/>
              </a:ln>
            </c:spPr>
            <c:extLst>
              <c:ext xmlns:c16="http://schemas.microsoft.com/office/drawing/2014/chart" uri="{C3380CC4-5D6E-409C-BE32-E72D297353CC}">
                <c16:uniqueId val="{0000000B-B1BB-4067-A957-E17457077916}"/>
              </c:ext>
            </c:extLst>
          </c:dPt>
          <c:dPt>
            <c:idx val="7"/>
            <c:invertIfNegative val="0"/>
            <c:bubble3D val="0"/>
            <c:spPr>
              <a:solidFill>
                <a:schemeClr val="accent6"/>
              </a:solidFill>
              <a:ln>
                <a:noFill/>
                <a:prstDash val="solid"/>
              </a:ln>
            </c:spPr>
            <c:extLst>
              <c:ext xmlns:c16="http://schemas.microsoft.com/office/drawing/2014/chart" uri="{C3380CC4-5D6E-409C-BE32-E72D297353CC}">
                <c16:uniqueId val="{0000000D-B1BB-4067-A957-E17457077916}"/>
              </c:ext>
            </c:extLst>
          </c:dPt>
          <c:dPt>
            <c:idx val="8"/>
            <c:invertIfNegative val="0"/>
            <c:bubble3D val="0"/>
            <c:spPr>
              <a:solidFill>
                <a:schemeClr val="accent6"/>
              </a:solidFill>
              <a:ln>
                <a:noFill/>
                <a:prstDash val="solid"/>
              </a:ln>
            </c:spPr>
            <c:extLst>
              <c:ext xmlns:c16="http://schemas.microsoft.com/office/drawing/2014/chart" uri="{C3380CC4-5D6E-409C-BE32-E72D297353CC}">
                <c16:uniqueId val="{0000000F-B1BB-4067-A957-E17457077916}"/>
              </c:ext>
            </c:extLst>
          </c:dPt>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'Verificación OCI'!$O$38:$O$45</c:f>
              <c:strCache>
                <c:ptCount val="8"/>
                <c:pt idx="0">
                  <c:v>&gt; a 100%</c:v>
                </c:pt>
                <c:pt idx="1">
                  <c:v>100%</c:v>
                </c:pt>
                <c:pt idx="2">
                  <c:v>De 80% a 99%</c:v>
                </c:pt>
                <c:pt idx="3">
                  <c:v>De 60% a 79%</c:v>
                </c:pt>
                <c:pt idx="4">
                  <c:v>De 40% a 59%</c:v>
                </c:pt>
                <c:pt idx="5">
                  <c:v>De  20% a 39%</c:v>
                </c:pt>
                <c:pt idx="6">
                  <c:v>De 1% a 19%</c:v>
                </c:pt>
                <c:pt idx="7">
                  <c:v>0%</c:v>
                </c:pt>
              </c:strCache>
            </c:strRef>
          </c:cat>
          <c:val>
            <c:numRef>
              <c:f>'Verificación OCI'!$P$38:$P$45</c:f>
            </c:numRef>
          </c:val>
          <c:extLst>
            <c:ext xmlns:c16="http://schemas.microsoft.com/office/drawing/2014/chart" uri="{C3380CC4-5D6E-409C-BE32-E72D297353CC}">
              <c16:uniqueId val="{00000010-B1BB-4067-A957-E17457077916}"/>
            </c:ext>
          </c:extLst>
        </c:ser>
        <c:dLbls>
          <c:dLblPos val="outEnd"/>
          <c:showLegendKey val="0"/>
          <c:showVal val="1"/>
          <c:showCatName val="0"/>
          <c:showSerName val="0"/>
          <c:showPercent val="0"/>
          <c:showBubbleSize val="0"/>
        </c:dLbls>
        <c:gapWidth val="150"/>
        <c:axId val="364133672"/>
        <c:axId val="364137592"/>
      </c:barChart>
      <c:catAx>
        <c:axId val="364133672"/>
        <c:scaling>
          <c:orientation val="minMax"/>
        </c:scaling>
        <c:delete val="0"/>
        <c:axPos val="l"/>
        <c:numFmt formatCode="General" sourceLinked="1"/>
        <c:majorTickMark val="none"/>
        <c:minorTickMark val="none"/>
        <c:tickLblPos val="nextTo"/>
        <c:spPr>
          <a:noFill/>
          <a:ln>
            <a:noFill/>
            <a:prstDash val="solid"/>
          </a:ln>
        </c:spPr>
        <c:txPr>
          <a:bodyPr rot="-6000000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s-CO"/>
          </a:p>
        </c:txPr>
        <c:crossAx val="364137592"/>
        <c:crosses val="autoZero"/>
        <c:auto val="1"/>
        <c:lblAlgn val="ctr"/>
        <c:lblOffset val="100"/>
        <c:noMultiLvlLbl val="0"/>
      </c:catAx>
      <c:valAx>
        <c:axId val="364137592"/>
        <c:scaling>
          <c:orientation val="minMax"/>
        </c:scaling>
        <c:delete val="1"/>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crossAx val="364133672"/>
        <c:crosses val="autoZero"/>
        <c:crossBetween val="between"/>
      </c:valAx>
    </c:plotArea>
    <c:plotVisOnly val="1"/>
    <c:dispBlanksAs val="gap"/>
    <c:showDLblsOverMax val="1"/>
  </c:chart>
  <c:spPr>
    <a:solidFill>
      <a:schemeClr val="bg1"/>
    </a:solidFill>
    <a:ln w="9525" cap="flat" cmpd="sng" algn="ctr">
      <a:noFill/>
      <a:prstDash val="solid"/>
      <a:round/>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050" b="1" i="0" strike="noStrike" kern="1200" spc="0" baseline="0">
                <a:solidFill>
                  <a:schemeClr val="tx1">
                    <a:lumMod val="65000"/>
                    <a:lumOff val="35000"/>
                  </a:schemeClr>
                </a:solidFill>
                <a:latin typeface="+mn-lt"/>
                <a:ea typeface="+mn-ea"/>
                <a:cs typeface="+mn-cs"/>
              </a:defRPr>
            </a:pPr>
            <a:r>
              <a:rPr lang="es-419" sz="1050" b="1"/>
              <a:t>METAS que</a:t>
            </a:r>
            <a:r>
              <a:rPr lang="es-419" sz="1050" b="1" baseline="0"/>
              <a:t> APLICAN para este SEGUIMIENTO</a:t>
            </a:r>
            <a:endParaRPr lang="es-419" sz="1050" b="1"/>
          </a:p>
        </c:rich>
      </c:tx>
      <c:overlay val="0"/>
      <c:spPr>
        <a:noFill/>
        <a:ln>
          <a:noFill/>
          <a:prstDash val="solid"/>
        </a:ln>
      </c:spPr>
    </c:title>
    <c:autoTitleDeleted val="0"/>
    <c:view3D>
      <c:rotX val="15"/>
      <c:rotY val="0"/>
      <c:rAngAx val="0"/>
    </c:view3D>
    <c:floor>
      <c:thickness val="0"/>
    </c:floor>
    <c:sideWall>
      <c:thickness val="0"/>
    </c:sideWall>
    <c:backWall>
      <c:thickness val="0"/>
    </c:backWall>
    <c:plotArea>
      <c:layout>
        <c:manualLayout>
          <c:layoutTarget val="inner"/>
          <c:xMode val="edge"/>
          <c:yMode val="edge"/>
          <c:x val="1.6769942157550941E-2"/>
          <c:y val="0.20762898665288379"/>
          <c:w val="0.97009381806894268"/>
          <c:h val="0.79065634290428277"/>
        </c:manualLayout>
      </c:layout>
      <c:pie3DChart>
        <c:varyColors val="1"/>
        <c:ser>
          <c:idx val="0"/>
          <c:order val="0"/>
          <c:spPr>
            <a:ln>
              <a:prstDash val="solid"/>
            </a:ln>
          </c:spPr>
          <c:dPt>
            <c:idx val="0"/>
            <c:bubble3D val="0"/>
            <c:spPr>
              <a:solidFill>
                <a:schemeClr val="accent5"/>
              </a:solidFill>
              <a:ln w="25400">
                <a:noFill/>
                <a:prstDash val="solid"/>
              </a:ln>
              <a:sp3d/>
            </c:spPr>
            <c:extLst>
              <c:ext xmlns:c16="http://schemas.microsoft.com/office/drawing/2014/chart" uri="{C3380CC4-5D6E-409C-BE32-E72D297353CC}">
                <c16:uniqueId val="{00000001-E203-43D6-A426-78C5CACDD5B1}"/>
              </c:ext>
            </c:extLst>
          </c:dPt>
          <c:dPt>
            <c:idx val="1"/>
            <c:bubble3D val="0"/>
            <c:explosion val="13"/>
            <c:spPr>
              <a:gradFill rotWithShape="1">
                <a:gsLst>
                  <a:gs pos="0">
                    <a:schemeClr val="dk1">
                      <a:tint val="50000"/>
                      <a:satMod val="300000"/>
                    </a:schemeClr>
                  </a:gs>
                  <a:gs pos="35000">
                    <a:schemeClr val="dk1">
                      <a:tint val="37000"/>
                      <a:satMod val="300000"/>
                    </a:schemeClr>
                  </a:gs>
                  <a:gs pos="100000">
                    <a:schemeClr val="dk1">
                      <a:tint val="15000"/>
                      <a:satMod val="350000"/>
                    </a:schemeClr>
                  </a:gs>
                </a:gsLst>
                <a:lin ang="16200000" scaled="1"/>
              </a:gradFill>
              <a:ln w="9525" cap="flat" cmpd="sng" algn="ctr">
                <a:solidFill>
                  <a:schemeClr val="dk1">
                    <a:shade val="95000"/>
                    <a:satMod val="105000"/>
                  </a:schemeClr>
                </a:solidFill>
                <a:prstDash val="solid"/>
              </a:ln>
              <a:sp3d contourW="9525"/>
            </c:spPr>
            <c:extLst>
              <c:ext xmlns:c16="http://schemas.microsoft.com/office/drawing/2014/chart" uri="{C3380CC4-5D6E-409C-BE32-E72D297353CC}">
                <c16:uniqueId val="{00000003-E203-43D6-A426-78C5CACDD5B1}"/>
              </c:ext>
            </c:extLst>
          </c:dPt>
          <c:dLbls>
            <c:dLbl>
              <c:idx val="0"/>
              <c:spPr>
                <a:noFill/>
                <a:ln>
                  <a:noFill/>
                  <a:prstDash val="solid"/>
                </a:ln>
              </c:spPr>
              <c:txPr>
                <a:bodyPr rot="0" spcFirstLastPara="1" vertOverflow="ellipsis" vert="horz" wrap="square" lIns="38100" tIns="19050" rIns="38100" bIns="19050" anchor="ctr" anchorCtr="1">
                  <a:spAutoFit/>
                </a:bodyPr>
                <a:lstStyle/>
                <a:p>
                  <a:pPr>
                    <a:defRPr sz="1050" b="1" i="0"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1-E203-43D6-A426-78C5CACDD5B1}"/>
                </c:ext>
              </c:extLst>
            </c:dLbl>
            <c:dLbl>
              <c:idx val="1"/>
              <c:showLegendKey val="1"/>
              <c:showVal val="1"/>
              <c:showCatName val="1"/>
              <c:showSerName val="1"/>
              <c:showPercent val="1"/>
              <c:showBubbleSize val="1"/>
              <c:extLst>
                <c:ext xmlns:c15="http://schemas.microsoft.com/office/drawing/2012/chart" uri="{CE6537A1-D6FC-4f65-9D91-7224C49458BB}"/>
                <c:ext xmlns:c16="http://schemas.microsoft.com/office/drawing/2014/chart" uri="{C3380CC4-5D6E-409C-BE32-E72D297353CC}">
                  <c16:uniqueId val="{00000003-E203-43D6-A426-78C5CACDD5B1}"/>
                </c:ext>
              </c:extLst>
            </c:dLbl>
            <c:spPr>
              <a:noFill/>
              <a:ln>
                <a:noFill/>
                <a:prstDash val="solid"/>
              </a:ln>
            </c:spPr>
            <c:txPr>
              <a:bodyPr rot="0" spcFirstLastPara="1" vertOverflow="ellipsis" vert="horz" wrap="square" lIns="38100" tIns="19050" rIns="38100" bIns="19050" anchor="ctr" anchorCtr="1">
                <a:spAutoFit/>
              </a:bodyPr>
              <a:lstStyle/>
              <a:p>
                <a:pPr>
                  <a:defRPr sz="1050" b="0" i="0"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1"/>
            <c:extLst>
              <c:ext xmlns:c15="http://schemas.microsoft.com/office/drawing/2012/chart" uri="{CE6537A1-D6FC-4f65-9D91-7224C49458BB}"/>
            </c:extLst>
          </c:dLbls>
          <c:cat>
            <c:strRef>
              <c:f>'Verificación OCI'!$O$47:$O$48</c:f>
              <c:strCache>
                <c:ptCount val="2"/>
                <c:pt idx="0">
                  <c:v>METAS que Aplican para Seguimiento</c:v>
                </c:pt>
                <c:pt idx="1">
                  <c:v>Metas que No Aplican</c:v>
                </c:pt>
              </c:strCache>
            </c:strRef>
          </c:cat>
          <c:val>
            <c:numRef>
              <c:f>'Verificación OCI'!$R$47:$R$48</c:f>
            </c:numRef>
          </c:val>
          <c:extLst>
            <c:ext xmlns:c16="http://schemas.microsoft.com/office/drawing/2014/chart" uri="{C3380CC4-5D6E-409C-BE32-E72D297353CC}">
              <c16:uniqueId val="{00000004-E203-43D6-A426-78C5CACDD5B1}"/>
            </c:ext>
          </c:extLst>
        </c:ser>
        <c:dLbls>
          <c:dLblPos val="ctr"/>
          <c:showLegendKey val="0"/>
          <c:showVal val="1"/>
          <c:showCatName val="0"/>
          <c:showSerName val="0"/>
          <c:showPercent val="0"/>
          <c:showBubbleSize val="0"/>
          <c:showLeaderLines val="1"/>
        </c:dLbls>
      </c:pie3DChart>
    </c:plotArea>
    <c:plotVisOnly val="1"/>
    <c:dispBlanksAs val="gap"/>
    <c:showDLblsOverMax val="1"/>
  </c:chart>
  <c:spPr>
    <a:noFill/>
    <a:ln w="9525" cap="flat" cmpd="sng" algn="ctr">
      <a:noFill/>
      <a:prstDash val="solid"/>
      <a:round/>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rot="0" spcFirstLastPara="1" vertOverflow="ellipsis" vert="horz" wrap="square" anchor="ctr" anchorCtr="1"/>
          <a:lstStyle/>
          <a:p>
            <a:pPr>
              <a:defRPr sz="1200" b="1" i="0" strike="noStrike" kern="1200" spc="0" baseline="0">
                <a:solidFill>
                  <a:sysClr val="windowText" lastClr="000000"/>
                </a:solidFill>
                <a:latin typeface="+mn-lt"/>
                <a:ea typeface="+mn-ea"/>
                <a:cs typeface="+mn-cs"/>
              </a:defRPr>
            </a:pPr>
            <a:r>
              <a:rPr lang="es-419" sz="1200" b="1">
                <a:solidFill>
                  <a:sysClr val="windowText" lastClr="000000"/>
                </a:solidFill>
              </a:rPr>
              <a:t>Comparación por Rango de los % que </a:t>
            </a:r>
          </a:p>
          <a:p>
            <a:pPr>
              <a:defRPr sz="1200" b="1" i="0" strike="noStrike" kern="1200" spc="0" baseline="0">
                <a:solidFill>
                  <a:sysClr val="windowText" lastClr="000000"/>
                </a:solidFill>
                <a:latin typeface="+mn-lt"/>
                <a:ea typeface="+mn-ea"/>
                <a:cs typeface="+mn-cs"/>
              </a:defRPr>
            </a:pPr>
            <a:r>
              <a:rPr lang="es-419" sz="1200" b="1">
                <a:solidFill>
                  <a:schemeClr val="tx1">
                    <a:lumMod val="50000"/>
                    <a:lumOff val="50000"/>
                  </a:schemeClr>
                </a:solidFill>
              </a:rPr>
              <a:t>Representa</a:t>
            </a:r>
            <a:r>
              <a:rPr lang="es-419" sz="1200" b="1" baseline="0">
                <a:solidFill>
                  <a:schemeClr val="tx1">
                    <a:lumMod val="50000"/>
                    <a:lumOff val="50000"/>
                  </a:schemeClr>
                </a:solidFill>
              </a:rPr>
              <a:t> el </a:t>
            </a:r>
            <a:r>
              <a:rPr lang="es-419" sz="1200" b="1">
                <a:solidFill>
                  <a:schemeClr val="tx1">
                    <a:lumMod val="50000"/>
                    <a:lumOff val="50000"/>
                  </a:schemeClr>
                </a:solidFill>
              </a:rPr>
              <a:t>N° </a:t>
            </a:r>
            <a:r>
              <a:rPr lang="es-419" sz="1200" b="1" baseline="0">
                <a:solidFill>
                  <a:schemeClr val="tx1">
                    <a:lumMod val="50000"/>
                    <a:lumOff val="50000"/>
                  </a:schemeClr>
                </a:solidFill>
              </a:rPr>
              <a:t>de Metas </a:t>
            </a:r>
            <a:r>
              <a:rPr lang="es-419" sz="1200" b="1" i="1" u="dbl" baseline="0">
                <a:solidFill>
                  <a:sysClr val="windowText" lastClr="000000"/>
                </a:solidFill>
              </a:rPr>
              <a:t>Vs</a:t>
            </a:r>
            <a:r>
              <a:rPr lang="es-419" sz="1200" b="1" baseline="0">
                <a:solidFill>
                  <a:schemeClr val="bg2">
                    <a:lumMod val="50000"/>
                  </a:schemeClr>
                </a:solidFill>
              </a:rPr>
              <a:t> </a:t>
            </a:r>
            <a:r>
              <a:rPr lang="es-419" sz="1200" b="1" baseline="0">
                <a:solidFill>
                  <a:schemeClr val="tx1">
                    <a:lumMod val="50000"/>
                    <a:lumOff val="50000"/>
                  </a:schemeClr>
                </a:solidFill>
              </a:rPr>
              <a:t>el Avance que Aporta al Plan </a:t>
            </a:r>
            <a:endParaRPr lang="es-419" sz="1200" b="1">
              <a:solidFill>
                <a:schemeClr val="tx1">
                  <a:lumMod val="50000"/>
                  <a:lumOff val="50000"/>
                </a:schemeClr>
              </a:solidFill>
            </a:endParaRPr>
          </a:p>
        </c:rich>
      </c:tx>
      <c:overlay val="0"/>
      <c:spPr>
        <a:solidFill>
          <a:schemeClr val="bg1">
            <a:lumMod val="95000"/>
          </a:schemeClr>
        </a:solidFill>
        <a:ln>
          <a:noFill/>
          <a:prstDash val="solid"/>
        </a:ln>
      </c:spPr>
    </c:title>
    <c:autoTitleDeleted val="0"/>
    <c:plotArea>
      <c:layout>
        <c:manualLayout>
          <c:layoutTarget val="inner"/>
          <c:xMode val="edge"/>
          <c:yMode val="edge"/>
          <c:x val="1.059128410986717E-2"/>
          <c:y val="0.1376118199980482"/>
          <c:w val="0.97269342248660495"/>
          <c:h val="0.66829412271394006"/>
        </c:manualLayout>
      </c:layout>
      <c:barChart>
        <c:barDir val="col"/>
        <c:grouping val="clustered"/>
        <c:varyColors val="0"/>
        <c:ser>
          <c:idx val="1"/>
          <c:order val="0"/>
          <c:tx>
            <c:strRef>
              <c:f>'Verificación OCI'!$T$37</c:f>
              <c:strCache>
                <c:ptCount val="1"/>
                <c:pt idx="0">
                  <c:v>% que Representa al N° de Metas</c:v>
                </c:pt>
              </c:strCache>
            </c:strRef>
          </c:tx>
          <c:spPr>
            <a:solidFill>
              <a:schemeClr val="accent2"/>
            </a:solidFill>
            <a:ln>
              <a:noFill/>
              <a:prstDash val="solid"/>
            </a:ln>
          </c:spPr>
          <c:invertIfNegative val="0"/>
          <c:dPt>
            <c:idx val="0"/>
            <c:invertIfNegative val="0"/>
            <c:bubble3D val="0"/>
            <c:spPr>
              <a:solidFill>
                <a:schemeClr val="accent3">
                  <a:lumMod val="50000"/>
                </a:schemeClr>
              </a:solidFill>
              <a:ln>
                <a:noFill/>
                <a:prstDash val="solid"/>
              </a:ln>
            </c:spPr>
            <c:extLst>
              <c:ext xmlns:c16="http://schemas.microsoft.com/office/drawing/2014/chart" uri="{C3380CC4-5D6E-409C-BE32-E72D297353CC}">
                <c16:uniqueId val="{00000001-1156-42E4-B02F-DB6A06BD6598}"/>
              </c:ext>
            </c:extLst>
          </c:dPt>
          <c:dPt>
            <c:idx val="1"/>
            <c:invertIfNegative val="0"/>
            <c:bubble3D val="0"/>
            <c:spPr>
              <a:solidFill>
                <a:schemeClr val="accent3">
                  <a:lumMod val="60000"/>
                  <a:lumOff val="40000"/>
                </a:schemeClr>
              </a:solidFill>
              <a:ln>
                <a:noFill/>
                <a:prstDash val="solid"/>
              </a:ln>
            </c:spPr>
            <c:extLst>
              <c:ext xmlns:c16="http://schemas.microsoft.com/office/drawing/2014/chart" uri="{C3380CC4-5D6E-409C-BE32-E72D297353CC}">
                <c16:uniqueId val="{00000003-1156-42E4-B02F-DB6A06BD6598}"/>
              </c:ext>
            </c:extLst>
          </c:dPt>
          <c:dPt>
            <c:idx val="2"/>
            <c:invertIfNegative val="0"/>
            <c:bubble3D val="0"/>
            <c:spPr>
              <a:solidFill>
                <a:schemeClr val="accent5">
                  <a:lumMod val="60000"/>
                  <a:lumOff val="40000"/>
                </a:schemeClr>
              </a:solidFill>
              <a:ln>
                <a:noFill/>
                <a:prstDash val="solid"/>
              </a:ln>
            </c:spPr>
            <c:extLst>
              <c:ext xmlns:c16="http://schemas.microsoft.com/office/drawing/2014/chart" uri="{C3380CC4-5D6E-409C-BE32-E72D297353CC}">
                <c16:uniqueId val="{00000005-1156-42E4-B02F-DB6A06BD6598}"/>
              </c:ext>
            </c:extLst>
          </c:dPt>
          <c:dPt>
            <c:idx val="3"/>
            <c:invertIfNegative val="0"/>
            <c:bubble3D val="0"/>
            <c:spPr>
              <a:solidFill>
                <a:schemeClr val="accent6">
                  <a:lumMod val="75000"/>
                </a:schemeClr>
              </a:solidFill>
              <a:ln>
                <a:noFill/>
                <a:prstDash val="solid"/>
              </a:ln>
            </c:spPr>
            <c:extLst>
              <c:ext xmlns:c16="http://schemas.microsoft.com/office/drawing/2014/chart" uri="{C3380CC4-5D6E-409C-BE32-E72D297353CC}">
                <c16:uniqueId val="{00000007-1156-42E4-B02F-DB6A06BD6598}"/>
              </c:ext>
            </c:extLst>
          </c:dPt>
          <c:dPt>
            <c:idx val="4"/>
            <c:invertIfNegative val="0"/>
            <c:bubble3D val="0"/>
            <c:spPr>
              <a:solidFill>
                <a:schemeClr val="accent4">
                  <a:lumMod val="60000"/>
                  <a:lumOff val="40000"/>
                </a:schemeClr>
              </a:solidFill>
              <a:ln>
                <a:noFill/>
                <a:prstDash val="solid"/>
              </a:ln>
            </c:spPr>
            <c:extLst>
              <c:ext xmlns:c16="http://schemas.microsoft.com/office/drawing/2014/chart" uri="{C3380CC4-5D6E-409C-BE32-E72D297353CC}">
                <c16:uniqueId val="{00000009-1156-42E4-B02F-DB6A06BD6598}"/>
              </c:ext>
            </c:extLst>
          </c:dPt>
          <c:dPt>
            <c:idx val="5"/>
            <c:invertIfNegative val="0"/>
            <c:bubble3D val="0"/>
            <c:spPr>
              <a:solidFill>
                <a:srgbClr val="FFCB25"/>
              </a:solidFill>
              <a:ln>
                <a:noFill/>
                <a:prstDash val="solid"/>
              </a:ln>
            </c:spPr>
            <c:extLst>
              <c:ext xmlns:c16="http://schemas.microsoft.com/office/drawing/2014/chart" uri="{C3380CC4-5D6E-409C-BE32-E72D297353CC}">
                <c16:uniqueId val="{0000000B-1156-42E4-B02F-DB6A06BD6598}"/>
              </c:ext>
            </c:extLst>
          </c:dPt>
          <c:dPt>
            <c:idx val="6"/>
            <c:invertIfNegative val="0"/>
            <c:bubble3D val="0"/>
            <c:spPr>
              <a:solidFill>
                <a:schemeClr val="tx2"/>
              </a:solidFill>
              <a:ln>
                <a:noFill/>
                <a:prstDash val="solid"/>
              </a:ln>
            </c:spPr>
            <c:extLst>
              <c:ext xmlns:c16="http://schemas.microsoft.com/office/drawing/2014/chart" uri="{C3380CC4-5D6E-409C-BE32-E72D297353CC}">
                <c16:uniqueId val="{0000000D-1156-42E4-B02F-DB6A06BD6598}"/>
              </c:ext>
            </c:extLst>
          </c:dPt>
          <c:dPt>
            <c:idx val="7"/>
            <c:invertIfNegative val="0"/>
            <c:bubble3D val="0"/>
            <c:spPr>
              <a:solidFill>
                <a:schemeClr val="bg2">
                  <a:lumMod val="75000"/>
                </a:schemeClr>
              </a:solidFill>
              <a:ln>
                <a:noFill/>
                <a:prstDash val="solid"/>
              </a:ln>
            </c:spPr>
            <c:extLst>
              <c:ext xmlns:c16="http://schemas.microsoft.com/office/drawing/2014/chart" uri="{C3380CC4-5D6E-409C-BE32-E72D297353CC}">
                <c16:uniqueId val="{0000000F-1156-42E4-B02F-DB6A06BD6598}"/>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56-42E4-B02F-DB6A06BD6598}"/>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56-42E4-B02F-DB6A06BD6598}"/>
                </c:ext>
              </c:extLst>
            </c:dLbl>
            <c:dLbl>
              <c:idx val="2"/>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56-42E4-B02F-DB6A06BD6598}"/>
                </c:ext>
              </c:extLst>
            </c:dLbl>
            <c:dLbl>
              <c:idx val="3"/>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56-42E4-B02F-DB6A06BD6598}"/>
                </c:ext>
              </c:extLst>
            </c:dLbl>
            <c:dLbl>
              <c:idx val="4"/>
              <c:spPr>
                <a:noFill/>
                <a:ln>
                  <a:noFill/>
                  <a:prstDash val="solid"/>
                </a:ln>
              </c:spPr>
              <c:txPr>
                <a:bodyPr rot="0" spcFirstLastPara="1" vertOverflow="ellipsis" vert="horz" wrap="square" lIns="38100" tIns="19050" rIns="38100" bIns="19050" anchor="ctr" anchorCtr="1">
                  <a:noAutofit/>
                </a:bodyPr>
                <a:lstStyle/>
                <a:p>
                  <a:pPr>
                    <a:defRPr sz="1000" b="1" i="0"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56-42E4-B02F-DB6A06BD6598}"/>
                </c:ext>
              </c:extLst>
            </c:dLbl>
            <c:dLbl>
              <c:idx val="5"/>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56-42E4-B02F-DB6A06BD6598}"/>
                </c:ext>
              </c:extLst>
            </c:dLbl>
            <c:dLbl>
              <c:idx val="6"/>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56-42E4-B02F-DB6A06BD6598}"/>
                </c:ext>
              </c:extLst>
            </c:dLbl>
            <c:dLbl>
              <c:idx val="7"/>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56-42E4-B02F-DB6A06BD6598}"/>
                </c:ext>
              </c:extLst>
            </c:dLbl>
            <c:spPr>
              <a:noFill/>
              <a:ln>
                <a:noFill/>
                <a:prstDash val="solid"/>
              </a:ln>
            </c:spPr>
            <c:txPr>
              <a:bodyPr rot="0" spcFirstLastPara="1" vertOverflow="ellipsis" vert="horz" wrap="square" lIns="38100" tIns="19050" rIns="38100" bIns="19050" anchor="ctr" anchorCtr="1">
                <a:spAutoFit/>
              </a:bodyPr>
              <a:lstStyle/>
              <a:p>
                <a:pPr>
                  <a:defRPr sz="1000" b="1" i="0"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'Verificación OCI'!$T$38:$T$45</c:f>
              <c:numCache>
                <c:formatCode>0.0%</c:formatCode>
                <c:ptCount val="8"/>
                <c:pt idx="0">
                  <c:v>0</c:v>
                </c:pt>
                <c:pt idx="1">
                  <c:v>0.25</c:v>
                </c:pt>
                <c:pt idx="2">
                  <c:v>0.25</c:v>
                </c:pt>
                <c:pt idx="3">
                  <c:v>0</c:v>
                </c:pt>
                <c:pt idx="4">
                  <c:v>0.1</c:v>
                </c:pt>
                <c:pt idx="5">
                  <c:v>0</c:v>
                </c:pt>
                <c:pt idx="6">
                  <c:v>0</c:v>
                </c:pt>
                <c:pt idx="7">
                  <c:v>0.4</c:v>
                </c:pt>
              </c:numCache>
            </c:numRef>
          </c:val>
          <c:extLst>
            <c:ext xmlns:c16="http://schemas.microsoft.com/office/drawing/2014/chart" uri="{C3380CC4-5D6E-409C-BE32-E72D297353CC}">
              <c16:uniqueId val="{00000010-1156-42E4-B02F-DB6A06BD6598}"/>
            </c:ext>
          </c:extLst>
        </c:ser>
        <c:dLbls>
          <c:dLblPos val="ctr"/>
          <c:showLegendKey val="0"/>
          <c:showVal val="1"/>
          <c:showCatName val="0"/>
          <c:showSerName val="0"/>
          <c:showPercent val="0"/>
          <c:showBubbleSize val="0"/>
        </c:dLbls>
        <c:gapWidth val="219"/>
        <c:axId val="850060576"/>
        <c:axId val="850062376"/>
      </c:barChart>
      <c:lineChart>
        <c:grouping val="standard"/>
        <c:varyColors val="0"/>
        <c:ser>
          <c:idx val="2"/>
          <c:order val="1"/>
          <c:tx>
            <c:strRef>
              <c:f>'Verificación OCI'!$S$37</c:f>
              <c:strCache>
                <c:ptCount val="1"/>
                <c:pt idx="0">
                  <c:v>% que Aporta al Avance del Plan</c:v>
                </c:pt>
              </c:strCache>
            </c:strRef>
          </c:tx>
          <c:spPr>
            <a:ln w="38100" cap="rnd">
              <a:solidFill>
                <a:schemeClr val="accent1"/>
              </a:solidFill>
              <a:prstDash val="solid"/>
              <a:round/>
            </a:ln>
          </c:spPr>
          <c:marker>
            <c:symbol val="circle"/>
            <c:size val="5"/>
            <c:spPr>
              <a:solidFill>
                <a:schemeClr val="accent1"/>
              </a:solidFill>
              <a:ln w="25400" cap="rnd">
                <a:solidFill>
                  <a:schemeClr val="accent1"/>
                </a:solidFill>
                <a:prstDash val="solid"/>
              </a:ln>
            </c:spPr>
          </c:marker>
          <c:dPt>
            <c:idx val="0"/>
            <c:marker>
              <c:spPr>
                <a:solidFill>
                  <a:schemeClr val="accent3">
                    <a:lumMod val="50000"/>
                  </a:schemeClr>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12-1156-42E4-B02F-DB6A06BD6598}"/>
              </c:ext>
            </c:extLst>
          </c:dPt>
          <c:dPt>
            <c:idx val="1"/>
            <c:marker>
              <c:spPr>
                <a:solidFill>
                  <a:schemeClr val="accent3">
                    <a:lumMod val="60000"/>
                    <a:lumOff val="40000"/>
                  </a:schemeClr>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14-1156-42E4-B02F-DB6A06BD6598}"/>
              </c:ext>
            </c:extLst>
          </c:dPt>
          <c:dPt>
            <c:idx val="2"/>
            <c:marker>
              <c:spPr>
                <a:solidFill>
                  <a:schemeClr val="tx2">
                    <a:lumMod val="60000"/>
                    <a:lumOff val="40000"/>
                  </a:schemeClr>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16-1156-42E4-B02F-DB6A06BD6598}"/>
              </c:ext>
            </c:extLst>
          </c:dPt>
          <c:dPt>
            <c:idx val="3"/>
            <c:marker>
              <c:spPr>
                <a:solidFill>
                  <a:schemeClr val="accent6">
                    <a:lumMod val="75000"/>
                  </a:schemeClr>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18-1156-42E4-B02F-DB6A06BD6598}"/>
              </c:ext>
            </c:extLst>
          </c:dPt>
          <c:dPt>
            <c:idx val="4"/>
            <c:marker>
              <c:spPr>
                <a:solidFill>
                  <a:schemeClr val="accent4">
                    <a:lumMod val="60000"/>
                    <a:lumOff val="40000"/>
                  </a:schemeClr>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1A-1156-42E4-B02F-DB6A06BD6598}"/>
              </c:ext>
            </c:extLst>
          </c:dPt>
          <c:dPt>
            <c:idx val="5"/>
            <c:marker>
              <c:spPr>
                <a:solidFill>
                  <a:srgbClr val="FFCB25"/>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1C-1156-42E4-B02F-DB6A06BD6598}"/>
              </c:ext>
            </c:extLst>
          </c:dPt>
          <c:dPt>
            <c:idx val="6"/>
            <c:marker>
              <c:spPr>
                <a:solidFill>
                  <a:schemeClr val="tx2"/>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1E-1156-42E4-B02F-DB6A06BD6598}"/>
              </c:ext>
            </c:extLst>
          </c:dPt>
          <c:dPt>
            <c:idx val="7"/>
            <c:marker>
              <c:spPr>
                <a:solidFill>
                  <a:schemeClr val="bg2">
                    <a:lumMod val="75000"/>
                  </a:schemeClr>
                </a:solidFill>
                <a:ln w="25400" cap="rnd">
                  <a:solidFill>
                    <a:schemeClr val="accent1"/>
                  </a:solidFill>
                  <a:prstDash val="solid"/>
                </a:ln>
              </c:spPr>
            </c:marker>
            <c:bubble3D val="0"/>
            <c:spPr>
              <a:ln>
                <a:prstDash val="solid"/>
              </a:ln>
            </c:spPr>
            <c:extLst>
              <c:ext xmlns:c16="http://schemas.microsoft.com/office/drawing/2014/chart" uri="{C3380CC4-5D6E-409C-BE32-E72D297353CC}">
                <c16:uniqueId val="{00000020-1156-42E4-B02F-DB6A06BD6598}"/>
              </c:ext>
            </c:extLst>
          </c:dPt>
          <c:dLbls>
            <c:dLbl>
              <c:idx val="4"/>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156-42E4-B02F-DB6A06BD6598}"/>
                </c:ext>
              </c:extLst>
            </c:dLbl>
            <c:dLbl>
              <c:idx val="5"/>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156-42E4-B02F-DB6A06BD6598}"/>
                </c:ext>
              </c:extLst>
            </c:dLbl>
            <c:dLbl>
              <c:idx val="6"/>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156-42E4-B02F-DB6A06BD6598}"/>
                </c:ext>
              </c:extLst>
            </c:dLbl>
            <c:dLbl>
              <c:idx val="7"/>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156-42E4-B02F-DB6A06BD6598}"/>
                </c:ext>
              </c:extLst>
            </c:dLbl>
            <c:spPr>
              <a:noFill/>
              <a:ln>
                <a:noFill/>
                <a:prstDash val="solid"/>
              </a:ln>
            </c:spPr>
            <c:txPr>
              <a:bodyPr rot="0" spcFirstLastPara="1" vertOverflow="ellipsis" vert="horz" wrap="square" lIns="38100" tIns="19050" rIns="38100" bIns="19050" anchor="ctr" anchorCtr="1">
                <a:spAutoFit/>
              </a:bodyPr>
              <a:lstStyle/>
              <a:p>
                <a:pPr>
                  <a:defRPr sz="1000" b="1" i="0" strike="noStrike" kern="1200" baseline="0">
                    <a:solidFill>
                      <a:schemeClr val="accent1">
                        <a:lumMod val="7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'Verificación OCI'!$O$38:$O$45</c:f>
              <c:strCache>
                <c:ptCount val="8"/>
                <c:pt idx="0">
                  <c:v>&gt; a 100%</c:v>
                </c:pt>
                <c:pt idx="1">
                  <c:v>100%</c:v>
                </c:pt>
                <c:pt idx="2">
                  <c:v>De 80% a 99%</c:v>
                </c:pt>
                <c:pt idx="3">
                  <c:v>De 60% a 79%</c:v>
                </c:pt>
                <c:pt idx="4">
                  <c:v>De 40% a 59%</c:v>
                </c:pt>
                <c:pt idx="5">
                  <c:v>De  20% a 39%</c:v>
                </c:pt>
                <c:pt idx="6">
                  <c:v>De 1% a 19%</c:v>
                </c:pt>
                <c:pt idx="7">
                  <c:v>0%</c:v>
                </c:pt>
              </c:strCache>
            </c:strRef>
          </c:cat>
          <c:val>
            <c:numRef>
              <c:f>'Verificación OCI'!$S$38:$S$45</c:f>
              <c:numCache>
                <c:formatCode>0.0%</c:formatCode>
                <c:ptCount val="8"/>
                <c:pt idx="0">
                  <c:v>0</c:v>
                </c:pt>
                <c:pt idx="1">
                  <c:v>0.25</c:v>
                </c:pt>
                <c:pt idx="2">
                  <c:v>0.2</c:v>
                </c:pt>
                <c:pt idx="3">
                  <c:v>0</c:v>
                </c:pt>
                <c:pt idx="4">
                  <c:v>0.05</c:v>
                </c:pt>
                <c:pt idx="5">
                  <c:v>0</c:v>
                </c:pt>
                <c:pt idx="6">
                  <c:v>0</c:v>
                </c:pt>
                <c:pt idx="7">
                  <c:v>0</c:v>
                </c:pt>
              </c:numCache>
            </c:numRef>
          </c:val>
          <c:smooth val="0"/>
          <c:extLst>
            <c:ext xmlns:c16="http://schemas.microsoft.com/office/drawing/2014/chart" uri="{C3380CC4-5D6E-409C-BE32-E72D297353CC}">
              <c16:uniqueId val="{00000021-1156-42E4-B02F-DB6A06BD6598}"/>
            </c:ext>
          </c:extLst>
        </c:ser>
        <c:dLbls>
          <c:dLblPos val="ctr"/>
          <c:showLegendKey val="0"/>
          <c:showVal val="1"/>
          <c:showCatName val="0"/>
          <c:showSerName val="0"/>
          <c:showPercent val="0"/>
          <c:showBubbleSize val="0"/>
        </c:dLbls>
        <c:marker val="1"/>
        <c:smooth val="0"/>
        <c:axId val="850060576"/>
        <c:axId val="850062376"/>
      </c:lineChart>
      <c:catAx>
        <c:axId val="850060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1000" b="0" i="0" strike="noStrike" kern="1200" baseline="0">
                <a:solidFill>
                  <a:schemeClr val="tx1">
                    <a:lumMod val="65000"/>
                    <a:lumOff val="35000"/>
                  </a:schemeClr>
                </a:solidFill>
                <a:latin typeface="+mn-lt"/>
                <a:ea typeface="+mn-ea"/>
                <a:cs typeface="+mn-cs"/>
              </a:defRPr>
            </a:pPr>
            <a:endParaRPr lang="es-CO"/>
          </a:p>
        </c:txPr>
        <c:crossAx val="850062376"/>
        <c:crosses val="autoZero"/>
        <c:auto val="1"/>
        <c:lblAlgn val="ctr"/>
        <c:lblOffset val="100"/>
        <c:noMultiLvlLbl val="0"/>
      </c:catAx>
      <c:valAx>
        <c:axId val="850062376"/>
        <c:scaling>
          <c:orientation val="minMax"/>
          <c:max val="1"/>
        </c:scaling>
        <c:delete val="1"/>
        <c:axPos val="l"/>
        <c:majorGridlines>
          <c:spPr>
            <a:ln w="9525" cap="flat" cmpd="sng" algn="ctr">
              <a:solidFill>
                <a:schemeClr val="tx1">
                  <a:lumMod val="15000"/>
                  <a:lumOff val="85000"/>
                </a:schemeClr>
              </a:solidFill>
              <a:prstDash val="solid"/>
              <a:round/>
            </a:ln>
          </c:spPr>
        </c:majorGridlines>
        <c:numFmt formatCode="0.0%" sourceLinked="1"/>
        <c:majorTickMark val="out"/>
        <c:minorTickMark val="none"/>
        <c:tickLblPos val="nextTo"/>
        <c:crossAx val="850060576"/>
        <c:crossesAt val="1"/>
        <c:crossBetween val="between"/>
      </c:valAx>
    </c:plotArea>
    <c:legend>
      <c:legendPos val="b"/>
      <c:overlay val="0"/>
      <c:spPr>
        <a:noFill/>
        <a:ln>
          <a:noFill/>
          <a:prstDash val="solid"/>
        </a:ln>
      </c:spPr>
      <c:txPr>
        <a:bodyPr rot="0" spcFirstLastPara="1" vertOverflow="ellipsis" vert="horz" wrap="square" anchor="ctr" anchorCtr="1"/>
        <a:lstStyle/>
        <a:p>
          <a:pPr>
            <a:defRPr sz="1000" b="1" i="0"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233166</xdr:colOff>
      <xdr:row>0</xdr:row>
      <xdr:rowOff>0</xdr:rowOff>
    </xdr:from>
    <xdr:to>
      <xdr:col>0</xdr:col>
      <xdr:colOff>1237260</xdr:colOff>
      <xdr:row>1</xdr:row>
      <xdr:rowOff>542036</xdr:rowOff>
    </xdr:to>
    <xdr:pic>
      <xdr:nvPicPr>
        <xdr:cNvPr id="9" name="Imagen 8" descr="bannerUnimagdalena">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a:srcRect r="87006"/>
        <a:stretch>
          <a:fillRect/>
        </a:stretch>
      </xdr:blipFill>
      <xdr:spPr bwMode="auto">
        <a:xfrm>
          <a:off x="233166" y="0"/>
          <a:ext cx="1004094" cy="764286"/>
        </a:xfrm>
        <a:prstGeom prst="rect">
          <a:avLst/>
        </a:prstGeom>
        <a:noFill/>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273844</xdr:colOff>
      <xdr:row>1</xdr:row>
      <xdr:rowOff>67077</xdr:rowOff>
    </xdr:from>
    <xdr:to>
      <xdr:col>1</xdr:col>
      <xdr:colOff>1285876</xdr:colOff>
      <xdr:row>2</xdr:row>
      <xdr:rowOff>174402</xdr:rowOff>
    </xdr:to>
    <xdr:pic>
      <xdr:nvPicPr>
        <xdr:cNvPr id="2" name="Imagen 1" descr="bannerUnimagdalena">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a:srcRect r="87006"/>
        <a:stretch>
          <a:fillRect/>
        </a:stretch>
      </xdr:blipFill>
      <xdr:spPr bwMode="auto">
        <a:xfrm>
          <a:off x="877541" y="308556"/>
          <a:ext cx="1012032" cy="630529"/>
        </a:xfrm>
        <a:prstGeom prst="rect">
          <a:avLst/>
        </a:prstGeom>
        <a:noFill/>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923925</xdr:colOff>
      <xdr:row>37</xdr:row>
      <xdr:rowOff>11907</xdr:rowOff>
    </xdr:from>
    <xdr:to>
      <xdr:col>11</xdr:col>
      <xdr:colOff>3650456</xdr:colOff>
      <xdr:row>45</xdr:row>
      <xdr:rowOff>173038</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47626</xdr:colOff>
      <xdr:row>58</xdr:row>
      <xdr:rowOff>47625</xdr:rowOff>
    </xdr:from>
    <xdr:to>
      <xdr:col>4</xdr:col>
      <xdr:colOff>1200150</xdr:colOff>
      <xdr:row>58</xdr:row>
      <xdr:rowOff>4181475</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73818</xdr:colOff>
      <xdr:row>59</xdr:row>
      <xdr:rowOff>40481</xdr:rowOff>
    </xdr:from>
    <xdr:to>
      <xdr:col>1</xdr:col>
      <xdr:colOff>2550318</xdr:colOff>
      <xdr:row>60</xdr:row>
      <xdr:rowOff>176893</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513671</xdr:colOff>
      <xdr:row>59</xdr:row>
      <xdr:rowOff>34018</xdr:rowOff>
    </xdr:from>
    <xdr:to>
      <xdr:col>10</xdr:col>
      <xdr:colOff>796482</xdr:colOff>
      <xdr:row>60</xdr:row>
      <xdr:rowOff>172158</xdr:rowOff>
    </xdr:to>
    <xdr:graphicFrame macro="">
      <xdr:nvGraphicFramePr>
        <xdr:cNvPr id="5" name="Chart 4">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6803</xdr:colOff>
      <xdr:row>59</xdr:row>
      <xdr:rowOff>70757</xdr:rowOff>
    </xdr:from>
    <xdr:to>
      <xdr:col>4</xdr:col>
      <xdr:colOff>952500</xdr:colOff>
      <xdr:row>59</xdr:row>
      <xdr:rowOff>1700893</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802822</xdr:colOff>
      <xdr:row>59</xdr:row>
      <xdr:rowOff>68034</xdr:rowOff>
    </xdr:from>
    <xdr:to>
      <xdr:col>11</xdr:col>
      <xdr:colOff>3643312</xdr:colOff>
      <xdr:row>60</xdr:row>
      <xdr:rowOff>23812</xdr:rowOff>
    </xdr:to>
    <xdr:graphicFrame macro="">
      <xdr:nvGraphicFramePr>
        <xdr:cNvPr id="7" name="Chart 6">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xdr:colOff>
      <xdr:row>37</xdr:row>
      <xdr:rowOff>1</xdr:rowOff>
    </xdr:from>
    <xdr:to>
      <xdr:col>10</xdr:col>
      <xdr:colOff>609600</xdr:colOff>
      <xdr:row>45</xdr:row>
      <xdr:rowOff>161925</xdr:rowOff>
    </xdr:to>
    <xdr:graphicFrame macro="">
      <xdr:nvGraphicFramePr>
        <xdr:cNvPr id="8" name="Chart 7">
          <a:extLst>
            <a:ext uri="{FF2B5EF4-FFF2-40B4-BE49-F238E27FC236}">
              <a16:creationId xmlns:a16="http://schemas.microsoft.com/office/drawing/2014/main" id="{00000000-0008-0000-03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1206500</xdr:colOff>
      <xdr:row>58</xdr:row>
      <xdr:rowOff>57149</xdr:rowOff>
    </xdr:from>
    <xdr:to>
      <xdr:col>11</xdr:col>
      <xdr:colOff>3672417</xdr:colOff>
      <xdr:row>58</xdr:row>
      <xdr:rowOff>4181474</xdr:rowOff>
    </xdr:to>
    <xdr:graphicFrame macro="">
      <xdr:nvGraphicFramePr>
        <xdr:cNvPr id="9" name="Chart 8">
          <a:extLst>
            <a:ext uri="{FF2B5EF4-FFF2-40B4-BE49-F238E27FC236}">
              <a16:creationId xmlns:a16="http://schemas.microsoft.com/office/drawing/2014/main" id="{00000000-0008-0000-0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xdr:col>
      <xdr:colOff>316706</xdr:colOff>
      <xdr:row>0</xdr:row>
      <xdr:rowOff>30956</xdr:rowOff>
    </xdr:from>
    <xdr:to>
      <xdr:col>1</xdr:col>
      <xdr:colOff>1328738</xdr:colOff>
      <xdr:row>2</xdr:row>
      <xdr:rowOff>30957</xdr:rowOff>
    </xdr:to>
    <xdr:pic>
      <xdr:nvPicPr>
        <xdr:cNvPr id="10" name="Imagen 1" descr="bannerUnimagdalena">
          <a:extLst>
            <a:ext uri="{FF2B5EF4-FFF2-40B4-BE49-F238E27FC236}">
              <a16:creationId xmlns:a16="http://schemas.microsoft.com/office/drawing/2014/main" id="{00000000-0008-0000-0300-00000A000000}"/>
            </a:ext>
          </a:extLst>
        </xdr:cNvPr>
        <xdr:cNvPicPr>
          <a:picLocks noChangeAspect="1" noChangeArrowheads="1"/>
        </xdr:cNvPicPr>
      </xdr:nvPicPr>
      <xdr:blipFill rotWithShape="1">
        <a:blip xmlns:r="http://schemas.openxmlformats.org/officeDocument/2006/relationships" r:embed="rId9"/>
        <a:srcRect r="87006"/>
        <a:stretch>
          <a:fillRect/>
        </a:stretch>
      </xdr:blipFill>
      <xdr:spPr bwMode="auto">
        <a:xfrm>
          <a:off x="1471612" y="30956"/>
          <a:ext cx="1012032" cy="762001"/>
        </a:xfrm>
        <a:prstGeom prst="rect">
          <a:avLst/>
        </a:prstGeom>
        <a:noFill/>
        <a:ln>
          <a:prstDash val="soli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tabSelected="1" zoomScale="70" zoomScaleNormal="70" zoomScaleSheetLayoutView="70" workbookViewId="0">
      <selection activeCell="A9" sqref="A9"/>
    </sheetView>
  </sheetViews>
  <sheetFormatPr baseColWidth="10" defaultColWidth="11.42578125" defaultRowHeight="15" x14ac:dyDescent="0.25"/>
  <cols>
    <col min="1" max="1" width="28.85546875" style="2" customWidth="1"/>
    <col min="2" max="2" width="29.42578125" style="1" customWidth="1"/>
    <col min="3" max="3" width="21.5703125" style="1" customWidth="1"/>
    <col min="4" max="4" width="26.85546875" style="1" customWidth="1"/>
    <col min="5" max="5" width="27.5703125" style="1" customWidth="1"/>
    <col min="6" max="6" width="17.42578125" style="1" customWidth="1"/>
    <col min="7" max="7" width="17" style="1" customWidth="1"/>
    <col min="8" max="8" width="18.85546875" style="159" customWidth="1"/>
    <col min="9" max="9" width="21.7109375" style="159" customWidth="1"/>
    <col min="10" max="10" width="22.42578125" style="28" customWidth="1"/>
    <col min="11" max="11" width="12.85546875" style="24" customWidth="1"/>
    <col min="12" max="12" width="92.5703125" style="24" customWidth="1"/>
    <col min="13" max="13" width="11.42578125" style="1" customWidth="1"/>
    <col min="14" max="16384" width="11.42578125" style="1"/>
  </cols>
  <sheetData>
    <row r="1" spans="1:13" ht="18" customHeight="1" x14ac:dyDescent="0.25">
      <c r="A1" s="189" t="s">
        <v>0</v>
      </c>
      <c r="B1" s="190"/>
      <c r="C1" s="190"/>
      <c r="D1" s="190"/>
      <c r="E1" s="190"/>
      <c r="F1" s="190"/>
      <c r="G1" s="190"/>
      <c r="H1" s="194" t="s">
        <v>1</v>
      </c>
      <c r="I1" s="192"/>
      <c r="J1" s="193"/>
      <c r="K1" s="188"/>
      <c r="L1" s="188"/>
      <c r="M1" s="190"/>
    </row>
    <row r="2" spans="1:13" ht="50.25" customHeight="1" x14ac:dyDescent="0.25">
      <c r="A2" s="10"/>
      <c r="B2" s="5"/>
      <c r="C2" s="191" t="s">
        <v>2</v>
      </c>
      <c r="D2" s="190"/>
      <c r="E2" s="190"/>
      <c r="F2" s="190"/>
      <c r="G2" s="190"/>
      <c r="H2" s="192"/>
      <c r="I2" s="192"/>
      <c r="J2" s="193"/>
      <c r="K2" s="188"/>
      <c r="L2" s="188"/>
      <c r="M2" s="190"/>
    </row>
    <row r="3" spans="1:13" ht="19.5" customHeight="1" x14ac:dyDescent="0.25">
      <c r="A3" s="11"/>
      <c r="B3" s="160"/>
      <c r="C3" s="161"/>
      <c r="D3" s="161"/>
      <c r="E3" s="161"/>
      <c r="F3" s="161"/>
      <c r="G3" s="161"/>
      <c r="H3" s="162"/>
      <c r="I3" s="162"/>
      <c r="J3" s="21"/>
      <c r="K3" s="21"/>
      <c r="L3" s="21"/>
    </row>
    <row r="4" spans="1:13" ht="17.25" customHeight="1" x14ac:dyDescent="0.25">
      <c r="A4" s="9"/>
      <c r="B4" s="7"/>
      <c r="C4" s="13"/>
      <c r="D4" s="64" t="s">
        <v>3</v>
      </c>
      <c r="E4" s="197" t="s">
        <v>4</v>
      </c>
      <c r="F4" s="190"/>
      <c r="G4" s="190"/>
      <c r="H4" s="192"/>
      <c r="I4" s="192"/>
      <c r="J4" s="187" t="s">
        <v>5</v>
      </c>
      <c r="K4" s="188"/>
      <c r="L4" s="95">
        <v>46203</v>
      </c>
    </row>
    <row r="5" spans="1:13" x14ac:dyDescent="0.25">
      <c r="A5" s="186" t="s">
        <v>6</v>
      </c>
      <c r="B5" s="186" t="s">
        <v>7</v>
      </c>
      <c r="C5" s="184"/>
      <c r="D5" s="186" t="s">
        <v>8</v>
      </c>
      <c r="E5" s="184"/>
      <c r="F5" s="186" t="s">
        <v>9</v>
      </c>
      <c r="G5" s="171"/>
      <c r="H5" s="195" t="s">
        <v>10</v>
      </c>
      <c r="I5" s="179" t="s">
        <v>11</v>
      </c>
      <c r="J5" s="196" t="s">
        <v>12</v>
      </c>
      <c r="K5" s="196" t="s">
        <v>13</v>
      </c>
      <c r="L5" s="185" t="s">
        <v>14</v>
      </c>
    </row>
    <row r="6" spans="1:13" x14ac:dyDescent="0.25">
      <c r="A6" s="180"/>
      <c r="B6" s="198"/>
      <c r="C6" s="199"/>
      <c r="D6" s="198"/>
      <c r="E6" s="199"/>
      <c r="F6" s="45" t="s">
        <v>15</v>
      </c>
      <c r="G6" s="45" t="s">
        <v>16</v>
      </c>
      <c r="H6" s="180"/>
      <c r="I6" s="180"/>
      <c r="J6" s="180"/>
      <c r="K6" s="180"/>
      <c r="L6" s="180"/>
    </row>
    <row r="7" spans="1:13" s="15" customFormat="1" ht="37.5" customHeight="1" x14ac:dyDescent="0.25">
      <c r="A7" s="14">
        <v>1</v>
      </c>
      <c r="B7" s="170" t="s">
        <v>17</v>
      </c>
      <c r="C7" s="171"/>
      <c r="D7" s="181" t="s">
        <v>18</v>
      </c>
      <c r="E7" s="174"/>
      <c r="F7" s="174"/>
      <c r="G7" s="174"/>
      <c r="H7" s="174"/>
      <c r="I7" s="174"/>
      <c r="J7" s="174"/>
      <c r="K7" s="174"/>
      <c r="L7" s="174"/>
    </row>
    <row r="8" spans="1:13" s="52" customFormat="1" ht="104.25" customHeight="1" x14ac:dyDescent="0.25">
      <c r="A8" s="75" t="s">
        <v>19</v>
      </c>
      <c r="B8" s="172" t="s">
        <v>20</v>
      </c>
      <c r="C8" s="171"/>
      <c r="D8" s="172" t="s">
        <v>21</v>
      </c>
      <c r="E8" s="171"/>
      <c r="F8" s="163">
        <v>45965</v>
      </c>
      <c r="G8" s="163">
        <v>45971</v>
      </c>
      <c r="H8" s="164" t="s">
        <v>22</v>
      </c>
      <c r="I8" s="142">
        <v>1</v>
      </c>
      <c r="J8" s="142">
        <v>1</v>
      </c>
      <c r="K8" s="92">
        <f>IF(I8="NA","NA",IF(I8=0,"NA",IF(I8="%",J8,J8/I8)))</f>
        <v>1</v>
      </c>
      <c r="L8" s="164" t="s">
        <v>23</v>
      </c>
    </row>
    <row r="9" spans="1:13" s="52" customFormat="1" ht="102.75" customHeight="1" x14ac:dyDescent="0.25">
      <c r="A9" s="75" t="s">
        <v>24</v>
      </c>
      <c r="B9" s="172" t="s">
        <v>25</v>
      </c>
      <c r="C9" s="171"/>
      <c r="D9" s="177" t="s">
        <v>26</v>
      </c>
      <c r="E9" s="171"/>
      <c r="F9" s="163">
        <v>45972</v>
      </c>
      <c r="G9" s="163">
        <v>45982</v>
      </c>
      <c r="H9" s="164" t="s">
        <v>22</v>
      </c>
      <c r="I9" s="142">
        <v>1</v>
      </c>
      <c r="J9" s="143">
        <v>1</v>
      </c>
      <c r="K9" s="133">
        <f>IF(I9="NA","NA",IF(I9=0,"NA",IF(I9="%",J9,J9/I9)))</f>
        <v>1</v>
      </c>
      <c r="L9" s="164" t="s">
        <v>27</v>
      </c>
    </row>
    <row r="10" spans="1:13" s="52" customFormat="1" ht="78" customHeight="1" x14ac:dyDescent="0.25">
      <c r="A10" s="75" t="s">
        <v>28</v>
      </c>
      <c r="B10" s="172" t="s">
        <v>29</v>
      </c>
      <c r="C10" s="171"/>
      <c r="D10" s="177" t="s">
        <v>30</v>
      </c>
      <c r="E10" s="171"/>
      <c r="F10" s="163">
        <v>45985</v>
      </c>
      <c r="G10" s="163">
        <v>45989</v>
      </c>
      <c r="H10" s="164" t="s">
        <v>22</v>
      </c>
      <c r="I10" s="142">
        <v>1</v>
      </c>
      <c r="J10" s="143">
        <v>1</v>
      </c>
      <c r="K10" s="133">
        <f>IF(I10="NA","NA",IF(I10=0,"NA",IF(I10="%",J10,J10/I10)))</f>
        <v>1</v>
      </c>
      <c r="L10" s="164" t="s">
        <v>31</v>
      </c>
    </row>
    <row r="11" spans="1:13" s="52" customFormat="1" ht="18.75" customHeight="1" x14ac:dyDescent="0.25">
      <c r="A11" s="61">
        <v>2</v>
      </c>
      <c r="B11" s="170" t="s">
        <v>17</v>
      </c>
      <c r="C11" s="171"/>
      <c r="D11" s="176" t="s">
        <v>32</v>
      </c>
      <c r="E11" s="174"/>
      <c r="F11" s="174"/>
      <c r="G11" s="174"/>
      <c r="H11" s="174"/>
      <c r="I11" s="174"/>
      <c r="J11" s="174"/>
      <c r="K11" s="174"/>
      <c r="L11" s="174"/>
    </row>
    <row r="12" spans="1:13" s="52" customFormat="1" ht="84" customHeight="1" x14ac:dyDescent="0.25">
      <c r="A12" s="75" t="s">
        <v>33</v>
      </c>
      <c r="B12" s="172" t="s">
        <v>34</v>
      </c>
      <c r="C12" s="171"/>
      <c r="D12" s="172" t="s">
        <v>35</v>
      </c>
      <c r="E12" s="171"/>
      <c r="F12" s="163">
        <v>45992</v>
      </c>
      <c r="G12" s="163">
        <v>45996</v>
      </c>
      <c r="H12" s="164" t="s">
        <v>22</v>
      </c>
      <c r="I12" s="142">
        <v>1</v>
      </c>
      <c r="J12" s="142">
        <v>1</v>
      </c>
      <c r="K12" s="92">
        <f>IF(I12="NA","NA",IF(I12=0,"NA",IF(I12="%",J12,J12/I12)))</f>
        <v>1</v>
      </c>
      <c r="L12" s="164" t="s">
        <v>36</v>
      </c>
    </row>
    <row r="13" spans="1:13" s="52" customFormat="1" ht="54" customHeight="1" x14ac:dyDescent="0.25">
      <c r="A13" s="136" t="s">
        <v>37</v>
      </c>
      <c r="B13" s="177" t="s">
        <v>38</v>
      </c>
      <c r="C13" s="171"/>
      <c r="D13" s="172" t="s">
        <v>39</v>
      </c>
      <c r="E13" s="171"/>
      <c r="F13" s="163">
        <v>45992</v>
      </c>
      <c r="G13" s="163">
        <v>45996</v>
      </c>
      <c r="H13" s="164" t="s">
        <v>40</v>
      </c>
      <c r="I13" s="142">
        <v>1</v>
      </c>
      <c r="J13" s="142">
        <v>1</v>
      </c>
      <c r="K13" s="92">
        <f>IF(I13="NA","NA",IF(I13=0,"NA",IF(I13="%",J13,J13/I13)))</f>
        <v>1</v>
      </c>
      <c r="L13" s="164" t="s">
        <v>41</v>
      </c>
    </row>
    <row r="14" spans="1:13" s="52" customFormat="1" ht="54" customHeight="1" x14ac:dyDescent="0.25">
      <c r="A14" s="136" t="s">
        <v>42</v>
      </c>
      <c r="B14" s="177" t="s">
        <v>43</v>
      </c>
      <c r="C14" s="171"/>
      <c r="D14" s="173" t="s">
        <v>44</v>
      </c>
      <c r="E14" s="174"/>
      <c r="F14" s="163">
        <v>46000</v>
      </c>
      <c r="G14" s="163">
        <v>46071</v>
      </c>
      <c r="H14" s="164" t="s">
        <v>45</v>
      </c>
      <c r="I14" s="142">
        <v>1</v>
      </c>
      <c r="J14" s="142">
        <v>0.8</v>
      </c>
      <c r="K14" s="92">
        <f>IF(I14="NA","NA",IF(I14=0,"NA",IF(I14="%",J14,J14/I14)))</f>
        <v>0.8</v>
      </c>
      <c r="L14" s="164" t="s">
        <v>46</v>
      </c>
    </row>
    <row r="15" spans="1:13" s="52" customFormat="1" ht="54" customHeight="1" x14ac:dyDescent="0.25">
      <c r="A15" s="136" t="s">
        <v>47</v>
      </c>
      <c r="B15" s="177" t="s">
        <v>48</v>
      </c>
      <c r="C15" s="171"/>
      <c r="D15" s="173" t="s">
        <v>49</v>
      </c>
      <c r="E15" s="174"/>
      <c r="F15" s="163">
        <v>46072</v>
      </c>
      <c r="G15" s="163">
        <v>46080</v>
      </c>
      <c r="H15" s="164" t="s">
        <v>40</v>
      </c>
      <c r="I15" s="142">
        <v>1</v>
      </c>
      <c r="J15" s="142">
        <v>0.8</v>
      </c>
      <c r="K15" s="92">
        <f>IF(I15="NA","NA",IF(I15=0,"NA",IF(I15="%",J15,J15/I15)))</f>
        <v>0.8</v>
      </c>
      <c r="L15" s="164" t="s">
        <v>50</v>
      </c>
    </row>
    <row r="16" spans="1:13" s="165" customFormat="1" ht="24" customHeight="1" x14ac:dyDescent="0.25">
      <c r="A16" s="61">
        <v>3</v>
      </c>
      <c r="B16" s="170" t="s">
        <v>17</v>
      </c>
      <c r="C16" s="171"/>
      <c r="D16" s="175" t="s">
        <v>51</v>
      </c>
      <c r="E16" s="174"/>
      <c r="F16" s="174"/>
      <c r="G16" s="174"/>
      <c r="H16" s="174"/>
      <c r="I16" s="174"/>
      <c r="J16" s="174"/>
      <c r="K16" s="174"/>
      <c r="L16" s="174"/>
    </row>
    <row r="17" spans="1:12" s="52" customFormat="1" ht="90" customHeight="1" x14ac:dyDescent="0.25">
      <c r="A17" s="75" t="s">
        <v>52</v>
      </c>
      <c r="B17" s="172" t="s">
        <v>53</v>
      </c>
      <c r="C17" s="171"/>
      <c r="D17" s="172" t="s">
        <v>54</v>
      </c>
      <c r="E17" s="171"/>
      <c r="F17" s="163">
        <v>46083</v>
      </c>
      <c r="G17" s="163">
        <v>46090</v>
      </c>
      <c r="H17" s="164" t="s">
        <v>40</v>
      </c>
      <c r="I17" s="142">
        <v>1</v>
      </c>
      <c r="J17" s="142">
        <v>0.8</v>
      </c>
      <c r="K17" s="92">
        <f t="shared" ref="K17:K20" si="0">IF(I17="NA","NA",IF(I17=0,"NA",IF(I17="%",J17,J17/I17)))</f>
        <v>0.8</v>
      </c>
      <c r="L17" s="164" t="s">
        <v>188</v>
      </c>
    </row>
    <row r="18" spans="1:12" s="52" customFormat="1" ht="90" customHeight="1" x14ac:dyDescent="0.25">
      <c r="A18" s="75" t="s">
        <v>55</v>
      </c>
      <c r="B18" s="172" t="s">
        <v>56</v>
      </c>
      <c r="C18" s="171"/>
      <c r="D18" s="172" t="s">
        <v>57</v>
      </c>
      <c r="E18" s="171"/>
      <c r="F18" s="163">
        <v>46091</v>
      </c>
      <c r="G18" s="163">
        <v>46101</v>
      </c>
      <c r="H18" s="135" t="s">
        <v>58</v>
      </c>
      <c r="I18" s="142">
        <v>1</v>
      </c>
      <c r="J18" s="142">
        <v>0.5</v>
      </c>
      <c r="K18" s="92">
        <f t="shared" si="0"/>
        <v>0.5</v>
      </c>
      <c r="L18" s="164" t="s">
        <v>190</v>
      </c>
    </row>
    <row r="19" spans="1:12" s="52" customFormat="1" ht="90" customHeight="1" x14ac:dyDescent="0.25">
      <c r="A19" s="75" t="s">
        <v>59</v>
      </c>
      <c r="B19" s="172" t="s">
        <v>60</v>
      </c>
      <c r="C19" s="171"/>
      <c r="D19" s="173" t="s">
        <v>61</v>
      </c>
      <c r="E19" s="174"/>
      <c r="F19" s="163">
        <v>46105</v>
      </c>
      <c r="G19" s="163">
        <v>46108</v>
      </c>
      <c r="H19" s="91" t="s">
        <v>22</v>
      </c>
      <c r="I19" s="142">
        <v>1</v>
      </c>
      <c r="J19" s="142">
        <v>0</v>
      </c>
      <c r="K19" s="92">
        <f t="shared" si="0"/>
        <v>0</v>
      </c>
      <c r="L19" s="164" t="s">
        <v>62</v>
      </c>
    </row>
    <row r="20" spans="1:12" s="52" customFormat="1" ht="90" customHeight="1" x14ac:dyDescent="0.25">
      <c r="A20" s="75" t="s">
        <v>63</v>
      </c>
      <c r="B20" s="172" t="s">
        <v>64</v>
      </c>
      <c r="C20" s="171"/>
      <c r="D20" s="173" t="s">
        <v>65</v>
      </c>
      <c r="E20" s="174"/>
      <c r="F20" s="163">
        <v>46118</v>
      </c>
      <c r="G20" s="163">
        <v>46122</v>
      </c>
      <c r="H20" s="164" t="s">
        <v>40</v>
      </c>
      <c r="I20" s="142">
        <v>1</v>
      </c>
      <c r="J20" s="142">
        <v>0</v>
      </c>
      <c r="K20" s="92">
        <f t="shared" si="0"/>
        <v>0</v>
      </c>
      <c r="L20" s="164" t="s">
        <v>66</v>
      </c>
    </row>
    <row r="21" spans="1:12" s="165" customFormat="1" ht="23.25" customHeight="1" x14ac:dyDescent="0.25">
      <c r="A21" s="61">
        <v>4</v>
      </c>
      <c r="B21" s="170" t="s">
        <v>17</v>
      </c>
      <c r="C21" s="171"/>
      <c r="D21" s="175" t="s">
        <v>67</v>
      </c>
      <c r="E21" s="174"/>
      <c r="F21" s="174"/>
      <c r="G21" s="174"/>
      <c r="H21" s="174"/>
      <c r="I21" s="174"/>
      <c r="J21" s="174"/>
      <c r="K21" s="174"/>
      <c r="L21" s="174"/>
    </row>
    <row r="22" spans="1:12" s="52" customFormat="1" ht="59.25" customHeight="1" x14ac:dyDescent="0.25">
      <c r="A22" s="75" t="s">
        <v>68</v>
      </c>
      <c r="B22" s="172" t="s">
        <v>69</v>
      </c>
      <c r="C22" s="171"/>
      <c r="D22" s="172" t="s">
        <v>70</v>
      </c>
      <c r="E22" s="171"/>
      <c r="F22" s="163">
        <v>46125</v>
      </c>
      <c r="G22" s="163">
        <v>46129</v>
      </c>
      <c r="H22" s="91" t="s">
        <v>71</v>
      </c>
      <c r="I22" s="142">
        <v>1</v>
      </c>
      <c r="J22" s="134">
        <v>0.8</v>
      </c>
      <c r="K22" s="92">
        <f t="shared" ref="K22:K25" si="1">IF(I22="NA","NA",IF(I22=0,"NA",IF(I22="%",J22,J22/I22)))</f>
        <v>0.8</v>
      </c>
      <c r="L22" s="164" t="s">
        <v>189</v>
      </c>
    </row>
    <row r="23" spans="1:12" s="52" customFormat="1" ht="59.25" customHeight="1" x14ac:dyDescent="0.25">
      <c r="A23" s="75" t="s">
        <v>72</v>
      </c>
      <c r="B23" s="172" t="s">
        <v>73</v>
      </c>
      <c r="C23" s="171"/>
      <c r="D23" s="173" t="s">
        <v>74</v>
      </c>
      <c r="E23" s="174"/>
      <c r="F23" s="163">
        <v>46132</v>
      </c>
      <c r="G23" s="163">
        <v>46136</v>
      </c>
      <c r="H23" s="164" t="s">
        <v>40</v>
      </c>
      <c r="I23" s="142">
        <v>1</v>
      </c>
      <c r="J23" s="134">
        <v>0.8</v>
      </c>
      <c r="K23" s="92">
        <f t="shared" si="1"/>
        <v>0.8</v>
      </c>
      <c r="L23" s="164" t="s">
        <v>75</v>
      </c>
    </row>
    <row r="24" spans="1:12" s="52" customFormat="1" ht="92.25" customHeight="1" x14ac:dyDescent="0.25">
      <c r="A24" s="75" t="s">
        <v>76</v>
      </c>
      <c r="B24" s="182" t="s">
        <v>77</v>
      </c>
      <c r="C24" s="171"/>
      <c r="D24" s="173" t="s">
        <v>78</v>
      </c>
      <c r="E24" s="174"/>
      <c r="F24" s="163">
        <v>46132</v>
      </c>
      <c r="G24" s="163">
        <v>46136</v>
      </c>
      <c r="H24" s="137" t="s">
        <v>79</v>
      </c>
      <c r="I24" s="142">
        <v>1</v>
      </c>
      <c r="J24" s="134">
        <v>0.5</v>
      </c>
      <c r="K24" s="92">
        <f t="shared" si="1"/>
        <v>0.5</v>
      </c>
      <c r="L24" s="164" t="s">
        <v>80</v>
      </c>
    </row>
    <row r="25" spans="1:12" s="52" customFormat="1" ht="59.25" customHeight="1" x14ac:dyDescent="0.25">
      <c r="A25" s="75" t="s">
        <v>81</v>
      </c>
      <c r="B25" s="172" t="s">
        <v>82</v>
      </c>
      <c r="C25" s="171"/>
      <c r="D25" s="172" t="s">
        <v>83</v>
      </c>
      <c r="E25" s="171"/>
      <c r="F25" s="163">
        <v>46132</v>
      </c>
      <c r="G25" s="163">
        <v>46136</v>
      </c>
      <c r="H25" s="164" t="s">
        <v>40</v>
      </c>
      <c r="I25" s="142">
        <v>1</v>
      </c>
      <c r="J25" s="134">
        <v>0</v>
      </c>
      <c r="K25" s="92">
        <f t="shared" si="1"/>
        <v>0</v>
      </c>
      <c r="L25" s="164" t="s">
        <v>84</v>
      </c>
    </row>
    <row r="26" spans="1:12" s="165" customFormat="1" ht="25.5" customHeight="1" x14ac:dyDescent="0.25">
      <c r="A26" s="61">
        <v>5</v>
      </c>
      <c r="B26" s="170" t="s">
        <v>17</v>
      </c>
      <c r="C26" s="171"/>
      <c r="D26" s="175" t="s">
        <v>85</v>
      </c>
      <c r="E26" s="174"/>
      <c r="F26" s="174"/>
      <c r="G26" s="174"/>
      <c r="H26" s="174"/>
      <c r="I26" s="174"/>
      <c r="J26" s="174"/>
      <c r="K26" s="174"/>
      <c r="L26" s="174"/>
    </row>
    <row r="27" spans="1:12" s="52" customFormat="1" ht="83.25" customHeight="1" x14ac:dyDescent="0.25">
      <c r="A27" s="75" t="s">
        <v>86</v>
      </c>
      <c r="B27" s="172" t="s">
        <v>87</v>
      </c>
      <c r="C27" s="171"/>
      <c r="D27" s="173" t="s">
        <v>88</v>
      </c>
      <c r="E27" s="174"/>
      <c r="F27" s="163">
        <v>46139</v>
      </c>
      <c r="G27" s="163">
        <v>46150</v>
      </c>
      <c r="H27" s="91" t="s">
        <v>40</v>
      </c>
      <c r="I27" s="142">
        <v>1</v>
      </c>
      <c r="J27" s="134">
        <v>0</v>
      </c>
      <c r="K27" s="92">
        <f>IF(I27="NA","NA",IF(I27=0,"NA",IF(I27="%",J27,J27/I27)))</f>
        <v>0</v>
      </c>
      <c r="L27" s="164" t="s">
        <v>89</v>
      </c>
    </row>
    <row r="28" spans="1:12" s="52" customFormat="1" ht="83.25" customHeight="1" x14ac:dyDescent="0.25">
      <c r="A28" s="75" t="s">
        <v>90</v>
      </c>
      <c r="B28" s="172" t="s">
        <v>91</v>
      </c>
      <c r="C28" s="171"/>
      <c r="D28" s="172" t="s">
        <v>92</v>
      </c>
      <c r="E28" s="171"/>
      <c r="F28" s="163">
        <v>46153</v>
      </c>
      <c r="G28" s="163">
        <v>46160</v>
      </c>
      <c r="H28" s="91" t="s">
        <v>40</v>
      </c>
      <c r="I28" s="142">
        <v>1</v>
      </c>
      <c r="J28" s="134">
        <v>0</v>
      </c>
      <c r="K28" s="92">
        <f>IF(I28="NA","NA",IF(I28=0,"NA",IF(I28="%",J28,J28/I28)))</f>
        <v>0</v>
      </c>
      <c r="L28" s="164" t="s">
        <v>93</v>
      </c>
    </row>
    <row r="29" spans="1:12" s="52" customFormat="1" ht="83.25" customHeight="1" x14ac:dyDescent="0.25">
      <c r="A29" s="75" t="s">
        <v>94</v>
      </c>
      <c r="B29" s="172" t="s">
        <v>95</v>
      </c>
      <c r="C29" s="171"/>
      <c r="D29" s="173" t="s">
        <v>96</v>
      </c>
      <c r="E29" s="174"/>
      <c r="F29" s="163">
        <v>46161</v>
      </c>
      <c r="G29" s="166">
        <v>46168</v>
      </c>
      <c r="H29" s="91" t="s">
        <v>97</v>
      </c>
      <c r="I29" s="142">
        <v>1</v>
      </c>
      <c r="J29" s="134">
        <v>0</v>
      </c>
      <c r="K29" s="92">
        <f>IF(I29="NA","NA",IF(I29=0,"NA",IF(I29="%",J29,J29/I29)))</f>
        <v>0</v>
      </c>
      <c r="L29" s="164" t="s">
        <v>98</v>
      </c>
    </row>
    <row r="30" spans="1:12" s="63" customFormat="1" ht="26.25" customHeight="1" x14ac:dyDescent="0.25">
      <c r="A30" s="62">
        <v>6</v>
      </c>
      <c r="B30" s="170" t="s">
        <v>17</v>
      </c>
      <c r="C30" s="171"/>
      <c r="D30" s="181" t="s">
        <v>99</v>
      </c>
      <c r="E30" s="174"/>
      <c r="F30" s="174"/>
      <c r="G30" s="174"/>
      <c r="H30" s="174"/>
      <c r="I30" s="174"/>
      <c r="J30" s="174"/>
      <c r="K30" s="174"/>
      <c r="L30" s="174"/>
    </row>
    <row r="31" spans="1:12" s="52" customFormat="1" ht="176.25" customHeight="1" x14ac:dyDescent="0.25">
      <c r="A31" s="75" t="s">
        <v>100</v>
      </c>
      <c r="B31" s="172" t="s">
        <v>101</v>
      </c>
      <c r="C31" s="171"/>
      <c r="D31" s="178" t="s">
        <v>102</v>
      </c>
      <c r="E31" s="171"/>
      <c r="F31" s="138">
        <v>46169</v>
      </c>
      <c r="G31" s="139">
        <v>46171</v>
      </c>
      <c r="H31" s="167" t="s">
        <v>103</v>
      </c>
      <c r="I31" s="142">
        <v>1</v>
      </c>
      <c r="J31" s="134">
        <v>0</v>
      </c>
      <c r="K31" s="92">
        <f>IF(I31="NA","NA",IF(I31=0,"NA",IF(I31="%",J31,J31/I31)))</f>
        <v>0</v>
      </c>
      <c r="L31" s="164" t="s">
        <v>104</v>
      </c>
    </row>
    <row r="32" spans="1:12" s="52" customFormat="1" ht="176.25" customHeight="1" x14ac:dyDescent="0.25">
      <c r="A32" s="75" t="s">
        <v>105</v>
      </c>
      <c r="B32" s="183" t="s">
        <v>106</v>
      </c>
      <c r="C32" s="184"/>
      <c r="D32" s="172" t="s">
        <v>107</v>
      </c>
      <c r="E32" s="171"/>
      <c r="F32" s="138">
        <v>46174</v>
      </c>
      <c r="G32" s="139">
        <v>46203</v>
      </c>
      <c r="H32" s="168" t="s">
        <v>108</v>
      </c>
      <c r="I32" s="142">
        <v>1</v>
      </c>
      <c r="J32" s="134">
        <v>0</v>
      </c>
      <c r="K32" s="92">
        <f>IF(I32="NA","NA",IF(I32=0,"NA",IF(I32="%",J32,J32/I32)))</f>
        <v>0</v>
      </c>
      <c r="L32" s="164" t="s">
        <v>191</v>
      </c>
    </row>
    <row r="33" spans="1:12" s="52" customFormat="1" x14ac:dyDescent="0.25">
      <c r="A33" s="51"/>
      <c r="H33" s="169"/>
      <c r="I33" s="169"/>
      <c r="J33" s="90"/>
      <c r="K33" s="53"/>
      <c r="L33" s="164"/>
    </row>
    <row r="34" spans="1:12" s="52" customFormat="1" ht="51" x14ac:dyDescent="0.25">
      <c r="A34" s="51"/>
      <c r="H34" s="169"/>
      <c r="I34" s="169"/>
      <c r="J34" s="90"/>
      <c r="K34" s="53"/>
      <c r="L34" s="144" t="s">
        <v>109</v>
      </c>
    </row>
  </sheetData>
  <autoFilter ref="A6:M32" xr:uid="{00000000-0009-0000-0000-000000000000}">
    <filterColumn colId="1" showButton="0"/>
    <filterColumn colId="3" showButton="0"/>
  </autoFilter>
  <mergeCells count="66">
    <mergeCell ref="H1:M1"/>
    <mergeCell ref="H5:H6"/>
    <mergeCell ref="D24:E24"/>
    <mergeCell ref="B15:C15"/>
    <mergeCell ref="J5:J6"/>
    <mergeCell ref="D15:E15"/>
    <mergeCell ref="B20:C20"/>
    <mergeCell ref="D23:E23"/>
    <mergeCell ref="D14:E14"/>
    <mergeCell ref="K5:K6"/>
    <mergeCell ref="E4:I4"/>
    <mergeCell ref="B11:C11"/>
    <mergeCell ref="D13:E13"/>
    <mergeCell ref="F5:G5"/>
    <mergeCell ref="B5:C6"/>
    <mergeCell ref="D5:E6"/>
    <mergeCell ref="A5:A6"/>
    <mergeCell ref="J4:K4"/>
    <mergeCell ref="A1:G1"/>
    <mergeCell ref="B29:C29"/>
    <mergeCell ref="B19:C19"/>
    <mergeCell ref="B10:C10"/>
    <mergeCell ref="B28:C28"/>
    <mergeCell ref="D28:E28"/>
    <mergeCell ref="C2:M2"/>
    <mergeCell ref="D26:L26"/>
    <mergeCell ref="D18:E18"/>
    <mergeCell ref="B9:C9"/>
    <mergeCell ref="D9:E9"/>
    <mergeCell ref="D12:E12"/>
    <mergeCell ref="D25:E25"/>
    <mergeCell ref="D8:E8"/>
    <mergeCell ref="D32:E32"/>
    <mergeCell ref="B17:C17"/>
    <mergeCell ref="B8:C8"/>
    <mergeCell ref="D17:E17"/>
    <mergeCell ref="I5:I6"/>
    <mergeCell ref="D30:L30"/>
    <mergeCell ref="B13:C13"/>
    <mergeCell ref="B24:C24"/>
    <mergeCell ref="B30:C30"/>
    <mergeCell ref="D29:E29"/>
    <mergeCell ref="B32:C32"/>
    <mergeCell ref="B26:C26"/>
    <mergeCell ref="L5:L6"/>
    <mergeCell ref="D7:L7"/>
    <mergeCell ref="B12:C12"/>
    <mergeCell ref="B21:C21"/>
    <mergeCell ref="B31:C31"/>
    <mergeCell ref="B27:C27"/>
    <mergeCell ref="D31:E31"/>
    <mergeCell ref="B18:C18"/>
    <mergeCell ref="D16:L16"/>
    <mergeCell ref="D27:E27"/>
    <mergeCell ref="B23:C23"/>
    <mergeCell ref="B7:C7"/>
    <mergeCell ref="B25:C25"/>
    <mergeCell ref="D19:E19"/>
    <mergeCell ref="B22:C22"/>
    <mergeCell ref="D22:E22"/>
    <mergeCell ref="D21:L21"/>
    <mergeCell ref="D20:E20"/>
    <mergeCell ref="B16:C16"/>
    <mergeCell ref="D11:L11"/>
    <mergeCell ref="D10:E10"/>
    <mergeCell ref="B14:C14"/>
  </mergeCells>
  <printOptions horizontalCentered="1" verticalCentered="1"/>
  <pageMargins left="1.0629921259842521" right="0.23622047244094491" top="0.23622047244094491" bottom="0.74803149606299213" header="0" footer="0.23622047244094491"/>
  <pageSetup paperSize="5" scale="46" orientation="landscape" r:id="rId1"/>
  <headerFooter>
    <oddFooter>&amp;L&amp;8  Responsable  Seguimiento: Oficina de Control Interno&amp;C&amp;G&amp;R&amp;8 PBX: (57-5) 4217940 Ext. 2131 - 2221
controlinterno@unimagdalena.edu.co
Pagina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U55"/>
  <sheetViews>
    <sheetView view="pageBreakPreview" zoomScale="90" zoomScaleNormal="60" zoomScaleSheetLayoutView="90" workbookViewId="0">
      <selection sqref="A1:G1"/>
    </sheetView>
  </sheetViews>
  <sheetFormatPr baseColWidth="10" defaultColWidth="11.42578125" defaultRowHeight="15" x14ac:dyDescent="0.25"/>
  <cols>
    <col min="1" max="1" width="13" style="2" customWidth="1"/>
    <col min="2" max="2" width="50.42578125" style="1" customWidth="1"/>
    <col min="3" max="3" width="19.5703125" style="1" customWidth="1"/>
    <col min="4" max="4" width="34.140625" style="1" customWidth="1"/>
    <col min="5" max="5" width="30.5703125" style="1" customWidth="1"/>
    <col min="6" max="6" width="15.42578125" style="29" customWidth="1"/>
    <col min="7" max="7" width="12.42578125" style="28" customWidth="1"/>
    <col min="8" max="8" width="26.140625" style="24" customWidth="1"/>
    <col min="9" max="9" width="13" style="1" customWidth="1"/>
    <col min="10" max="11" width="11.42578125" style="1" customWidth="1"/>
    <col min="12" max="12" width="17.140625" style="1" customWidth="1"/>
    <col min="13" max="13" width="20.42578125" style="1" customWidth="1"/>
    <col min="14" max="14" width="9.85546875" style="80" customWidth="1"/>
    <col min="15" max="15" width="19" style="78" customWidth="1"/>
    <col min="16" max="16" width="28.7109375" style="78" hidden="1" customWidth="1"/>
    <col min="17" max="17" width="17" style="78" customWidth="1"/>
    <col min="18" max="18" width="17.5703125" style="66" hidden="1" customWidth="1"/>
    <col min="19" max="19" width="27.5703125" style="1" customWidth="1"/>
    <col min="20" max="20" width="22.85546875" style="1" bestFit="1" customWidth="1"/>
    <col min="21" max="21" width="11.42578125" style="1" customWidth="1"/>
    <col min="22" max="16384" width="11.42578125" style="1"/>
  </cols>
  <sheetData>
    <row r="1" spans="1:20" ht="18.75" customHeight="1" x14ac:dyDescent="0.25">
      <c r="A1" s="189" t="s">
        <v>0</v>
      </c>
      <c r="B1" s="190"/>
      <c r="C1" s="190"/>
      <c r="D1" s="190"/>
      <c r="E1" s="190"/>
      <c r="F1" s="214"/>
      <c r="G1" s="193"/>
      <c r="H1" s="194" t="s">
        <v>1</v>
      </c>
      <c r="I1" s="190"/>
      <c r="J1" s="205"/>
      <c r="K1" s="205"/>
      <c r="L1" s="190"/>
      <c r="M1" s="205"/>
      <c r="N1" s="205"/>
      <c r="O1" s="212"/>
      <c r="P1" s="212"/>
      <c r="Q1" s="212"/>
      <c r="R1" s="213"/>
      <c r="S1" s="190"/>
      <c r="T1" s="190"/>
    </row>
    <row r="2" spans="1:20" ht="41.25" customHeight="1" x14ac:dyDescent="0.25">
      <c r="A2" s="10"/>
      <c r="B2" s="5"/>
      <c r="C2" s="191" t="s">
        <v>110</v>
      </c>
      <c r="D2" s="190"/>
      <c r="E2" s="190"/>
      <c r="F2" s="214"/>
      <c r="G2" s="193"/>
      <c r="H2" s="188"/>
      <c r="I2" s="190"/>
      <c r="J2" s="205"/>
      <c r="K2" s="205"/>
      <c r="L2" s="190"/>
      <c r="M2" s="205"/>
      <c r="N2" s="205"/>
      <c r="O2" s="212"/>
      <c r="P2" s="212"/>
      <c r="Q2" s="212"/>
      <c r="R2" s="213"/>
      <c r="S2" s="190"/>
      <c r="T2" s="190"/>
    </row>
    <row r="3" spans="1:20" ht="18.75" customHeight="1" x14ac:dyDescent="0.25">
      <c r="A3" s="11"/>
      <c r="B3" s="6"/>
      <c r="C3" s="4"/>
      <c r="D3" s="4"/>
      <c r="E3" s="4"/>
      <c r="F3" s="25"/>
      <c r="G3" s="21"/>
      <c r="H3" s="21"/>
      <c r="I3" s="218"/>
      <c r="J3" s="205"/>
      <c r="K3" s="205"/>
      <c r="L3" s="190"/>
      <c r="M3" s="205"/>
      <c r="N3" s="205"/>
      <c r="O3" s="212"/>
      <c r="P3" s="212"/>
      <c r="Q3" s="212"/>
      <c r="R3" s="213"/>
      <c r="S3" s="190"/>
      <c r="T3" s="190"/>
    </row>
    <row r="4" spans="1:20" ht="15" customHeight="1" x14ac:dyDescent="0.25">
      <c r="A4" s="9"/>
      <c r="B4" s="7"/>
      <c r="C4" s="13"/>
      <c r="D4" s="13"/>
      <c r="E4" s="239" t="str">
        <f>'Estado de Avance'!D4</f>
        <v>Denominación del Plan:</v>
      </c>
      <c r="F4" s="214"/>
      <c r="G4" s="229" t="str">
        <f>'Estado de Avance'!E4</f>
        <v>PTEP UNIMAGDALENA</v>
      </c>
      <c r="H4" s="188"/>
      <c r="I4" s="190"/>
      <c r="J4" s="205"/>
      <c r="K4" s="205"/>
      <c r="L4" s="233" t="s">
        <v>111</v>
      </c>
      <c r="M4" s="205"/>
      <c r="N4" s="205"/>
      <c r="O4" s="70"/>
      <c r="P4" s="70"/>
      <c r="Q4" s="70"/>
      <c r="R4" s="207">
        <f>'Estado de Avance'!L4</f>
        <v>46203</v>
      </c>
      <c r="S4" s="190"/>
      <c r="T4" s="190"/>
    </row>
    <row r="5" spans="1:20" ht="17.25" customHeight="1" x14ac:dyDescent="0.25">
      <c r="A5" s="37"/>
      <c r="B5" s="38"/>
      <c r="C5" s="48"/>
      <c r="D5" s="48"/>
      <c r="E5" s="48"/>
      <c r="F5" s="48"/>
      <c r="G5" s="48"/>
      <c r="H5" s="232" t="s">
        <v>112</v>
      </c>
      <c r="I5" s="190"/>
      <c r="J5" s="145" t="s">
        <v>15</v>
      </c>
      <c r="K5" s="146"/>
      <c r="L5" s="39" t="s">
        <v>113</v>
      </c>
      <c r="M5" s="145" t="s">
        <v>16</v>
      </c>
      <c r="N5" s="147"/>
      <c r="O5" s="76"/>
      <c r="P5" s="76"/>
      <c r="Q5" s="39"/>
      <c r="R5" s="190">
        <v>2026</v>
      </c>
      <c r="S5" s="190"/>
      <c r="T5" s="190"/>
    </row>
    <row r="6" spans="1:20" ht="30.75" customHeight="1" x14ac:dyDescent="0.25">
      <c r="A6" s="224" t="s">
        <v>114</v>
      </c>
      <c r="B6" s="225"/>
      <c r="C6" s="225"/>
      <c r="D6" s="225"/>
      <c r="E6" s="225"/>
      <c r="F6" s="225"/>
      <c r="G6" s="225"/>
      <c r="H6" s="225"/>
      <c r="I6" s="225"/>
      <c r="J6" s="226"/>
      <c r="K6" s="223" t="s">
        <v>115</v>
      </c>
      <c r="L6" s="190"/>
      <c r="M6" s="205"/>
      <c r="N6" s="205"/>
      <c r="O6" s="212"/>
      <c r="P6" s="212"/>
      <c r="Q6" s="212"/>
      <c r="R6" s="213"/>
      <c r="S6" s="190"/>
      <c r="T6" s="190"/>
    </row>
    <row r="7" spans="1:20" ht="15" customHeight="1" x14ac:dyDescent="0.25">
      <c r="A7" s="46"/>
      <c r="B7" s="19"/>
      <c r="C7" s="19"/>
      <c r="D7" s="19"/>
      <c r="E7" s="19"/>
      <c r="F7" s="26"/>
      <c r="G7" s="26"/>
      <c r="H7" s="22"/>
      <c r="I7" s="216" t="s">
        <v>116</v>
      </c>
      <c r="J7" s="217"/>
      <c r="K7" s="217"/>
      <c r="L7" s="171"/>
      <c r="M7" s="237" t="s">
        <v>117</v>
      </c>
      <c r="N7" s="205"/>
      <c r="O7" s="212"/>
      <c r="P7" s="212"/>
      <c r="Q7" s="212"/>
      <c r="R7" s="213"/>
      <c r="S7" s="190"/>
      <c r="T7" s="190"/>
    </row>
    <row r="8" spans="1:20" ht="33.75" customHeight="1" x14ac:dyDescent="0.25">
      <c r="A8" s="186" t="s">
        <v>6</v>
      </c>
      <c r="B8" s="186" t="s">
        <v>7</v>
      </c>
      <c r="C8" s="184"/>
      <c r="D8" s="186" t="s">
        <v>8</v>
      </c>
      <c r="E8" s="184"/>
      <c r="F8" s="236" t="s">
        <v>9</v>
      </c>
      <c r="G8" s="171"/>
      <c r="H8" s="195" t="s">
        <v>118</v>
      </c>
      <c r="I8" s="208" t="s">
        <v>11</v>
      </c>
      <c r="J8" s="219" t="s">
        <v>12</v>
      </c>
      <c r="K8" s="219" t="s">
        <v>13</v>
      </c>
      <c r="L8" s="208" t="s">
        <v>119</v>
      </c>
      <c r="M8" s="215" t="s">
        <v>120</v>
      </c>
      <c r="N8" s="209" t="s">
        <v>13</v>
      </c>
      <c r="O8" s="77"/>
      <c r="P8" s="83"/>
      <c r="Q8" s="211" t="s">
        <v>121</v>
      </c>
      <c r="R8" s="234" t="s">
        <v>122</v>
      </c>
      <c r="S8" s="190"/>
      <c r="T8" s="190"/>
    </row>
    <row r="9" spans="1:20" ht="33" customHeight="1" x14ac:dyDescent="0.25">
      <c r="A9" s="180"/>
      <c r="B9" s="198"/>
      <c r="C9" s="199"/>
      <c r="D9" s="198"/>
      <c r="E9" s="199"/>
      <c r="F9" s="47" t="s">
        <v>15</v>
      </c>
      <c r="G9" s="47" t="s">
        <v>16</v>
      </c>
      <c r="H9" s="180"/>
      <c r="I9" s="180"/>
      <c r="J9" s="210"/>
      <c r="K9" s="210"/>
      <c r="L9" s="180"/>
      <c r="M9" s="210"/>
      <c r="N9" s="210"/>
      <c r="O9" s="77"/>
      <c r="P9" s="84"/>
      <c r="Q9" s="180"/>
      <c r="R9" s="228"/>
      <c r="S9" s="190"/>
      <c r="T9" s="190"/>
    </row>
    <row r="10" spans="1:20" s="15" customFormat="1" ht="25.5" customHeight="1" x14ac:dyDescent="0.25">
      <c r="A10" s="14">
        <v>1</v>
      </c>
      <c r="B10" s="170" t="s">
        <v>123</v>
      </c>
      <c r="C10" s="171"/>
      <c r="D10" s="220" t="str">
        <f>'Estado de Avance'!D7:L7</f>
        <v>Diagnóstico</v>
      </c>
      <c r="E10" s="221"/>
      <c r="F10" s="221"/>
      <c r="G10" s="221"/>
      <c r="H10" s="221"/>
      <c r="I10" s="221"/>
      <c r="J10" s="205"/>
      <c r="K10" s="205"/>
      <c r="L10" s="221"/>
      <c r="M10" s="205"/>
      <c r="N10" s="205"/>
      <c r="O10" s="221"/>
      <c r="P10" s="221"/>
      <c r="Q10" s="221"/>
      <c r="R10" s="221"/>
      <c r="S10" s="221"/>
      <c r="T10" s="221"/>
    </row>
    <row r="11" spans="1:20" ht="30" customHeight="1" x14ac:dyDescent="0.25">
      <c r="A11" s="8" t="str">
        <f>'Estado de Avance'!A8</f>
        <v>1.1</v>
      </c>
      <c r="B11" s="182" t="str">
        <f>'Estado de Avance'!B8:C8</f>
        <v>Realizar una revisión documental de políticas, planes y normativas internas</v>
      </c>
      <c r="C11" s="171"/>
      <c r="D11" s="182" t="str">
        <f>'Estado de Avance'!D8:E8</f>
        <v>Revisar los documentos internos que establecen las directrices, procedimientos y lineamientos de la Universidad</v>
      </c>
      <c r="E11" s="171"/>
      <c r="F11" s="27">
        <f>'Estado de Avance'!F8</f>
        <v>45965</v>
      </c>
      <c r="G11" s="27">
        <f>'Estado de Avance'!G8</f>
        <v>45971</v>
      </c>
      <c r="H11" s="23" t="str">
        <f>'Estado de Avance'!H8</f>
        <v>Oficina Asesora de Planeación Oficina de Control Interno</v>
      </c>
      <c r="I11" s="31">
        <f>'Estado de Avance'!I8</f>
        <v>1</v>
      </c>
      <c r="J11" s="148">
        <f>'Estado de Avance'!J8</f>
        <v>1</v>
      </c>
      <c r="K11" s="32">
        <f>'Estado de Avance'!K8</f>
        <v>1</v>
      </c>
      <c r="L11" s="33" t="str">
        <f>'Estado de Avance'!L8</f>
        <v>Actividad cumplida. Se realizó la revisión documental de políticas, planes, normativas internas, directrices, procedimientos y lineamientos institucionales como insumo para el diagnóstico del PTEP.</v>
      </c>
      <c r="M11" s="149">
        <f>J11</f>
        <v>1</v>
      </c>
      <c r="N11" s="20">
        <f>IF(I11="NA","NA",IF(I11=0,"NA",IF(I11="%",M11,M11/I11)))</f>
        <v>1</v>
      </c>
      <c r="O11" s="44">
        <f>IF(N11="NA","NA",IF(N11&gt;100%,101,IF(N11=100%,100,IF(AND(N11&gt;=80%,N11&lt;100%),8,IF(AND(N11&gt;=60%,N11&lt;80%),6,IF(AND(N11&gt;=40%,N11&lt;60%),4,IF(AND(N11&gt;=20%,N11&lt;40%),2,IF(AND(N11&gt;0%,N11&lt;20%),1,IF(N11=0%,0,)))))))))</f>
        <v>100</v>
      </c>
      <c r="P11" s="44" t="str">
        <f>IF('NIVEL DE CUMPLIMIENTO'!J10=1,IF(N11&gt;100%,101,IF(N11=100%,100,IF(AND(N11&gt;=80%,N11&lt;=99%),8,IF(AND(N11&gt;=60%,N11&lt;=79%),6,IF(AND(N11&gt;=40%,N11&lt;=59%),4,IF(AND(N11&gt;=20%,N11&lt;=39%),2,IF(AND(N11&gt;=1%,N11&lt;=19%),1,IF(N11=0%,0,)))))))),"SI CUMPLE")</f>
        <v>SI CUMPLE</v>
      </c>
      <c r="Q11" s="44" t="s">
        <v>124</v>
      </c>
      <c r="R11" s="200" t="str">
        <f>IF(L11=0,"",L11)</f>
        <v>Actividad cumplida. Se realizó la revisión documental de políticas, planes, normativas internas, directrices, procedimientos y lineamientos institucionales como insumo para el diagnóstico del PTEP.</v>
      </c>
      <c r="S11" s="174"/>
      <c r="T11" s="171"/>
    </row>
    <row r="12" spans="1:20" ht="30" customHeight="1" x14ac:dyDescent="0.25">
      <c r="A12" s="8" t="str">
        <f>'Estado de Avance'!A9</f>
        <v>1.2</v>
      </c>
      <c r="B12" s="182" t="str">
        <f>'Estado de Avance'!B9:C9</f>
        <v>Identificar los riesgos en procesos críticos</v>
      </c>
      <c r="C12" s="171"/>
      <c r="D12" s="182" t="str">
        <f>'Estado de Avance'!D9:E9</f>
        <v>Identificar los procesos institucionales que manejan recursos, decisiones sensibles o que tienen alto impacto en la gestión institucional para identificar puntos vulnerables, valorar el riesgo según su probabilidad de ocurrencia y su impacto y finalmente priorizar riesgos para enfocar acciones preventivas</v>
      </c>
      <c r="E12" s="171"/>
      <c r="F12" s="27">
        <f>'Estado de Avance'!F9</f>
        <v>45972</v>
      </c>
      <c r="G12" s="27">
        <f>'Estado de Avance'!G9</f>
        <v>45982</v>
      </c>
      <c r="H12" s="23" t="str">
        <f>'Estado de Avance'!H9</f>
        <v>Oficina Asesora de Planeación Oficina de Control Interno</v>
      </c>
      <c r="I12" s="31">
        <f>'Estado de Avance'!I9</f>
        <v>1</v>
      </c>
      <c r="J12" s="148">
        <f>'Estado de Avance'!J9</f>
        <v>1</v>
      </c>
      <c r="K12" s="32">
        <f>'Estado de Avance'!K9</f>
        <v>1</v>
      </c>
      <c r="L12" s="33" t="str">
        <f>'Estado de Avance'!L9</f>
        <v>Actividad cumplida. Se identificaron los riesgos en procesos críticos y se consolidaron insumos para establecer brechas institucionales frente a los requerimientos del PTEP.</v>
      </c>
      <c r="M12" s="149">
        <f>J12</f>
        <v>1</v>
      </c>
      <c r="N12" s="20">
        <f>IF(I12="NA","NA",IF(I12=0,"NA",IF(I12="%",M12,M12/I12)))</f>
        <v>1</v>
      </c>
      <c r="O12" s="44">
        <f>IF(N12="NA","NA",IF(N12&gt;100%,101,IF(N12=100%,100,IF(AND(N12&gt;=80%,N12&lt;100%),8,IF(AND(N12&gt;=60%,N12&lt;80%),6,IF(AND(N12&gt;=40%,N12&lt;60%),4,IF(AND(N12&gt;=20%,N12&lt;40%),2,IF(AND(N12&gt;0%,N12&lt;20%),1,IF(N12=0%,0,)))))))))</f>
        <v>100</v>
      </c>
      <c r="P12" s="44" t="str">
        <f>IF('NIVEL DE CUMPLIMIENTO'!J11=1,IF(N12&gt;100%,101,IF(N12=100%,100,IF(AND(N12&gt;=80%,N12&lt;=99%),8,IF(AND(N12&gt;=60%,N12&lt;=79%),6,IF(AND(N12&gt;=40%,N12&lt;=59%),4,IF(AND(N12&gt;=20%,N12&lt;=39%),2,IF(AND(N12&gt;=1%,N12&lt;=19%),1,IF(N12=0%,0,)))))))),"SI CUMPLE")</f>
        <v>SI CUMPLE</v>
      </c>
      <c r="Q12" s="44" t="s">
        <v>125</v>
      </c>
      <c r="R12" s="200"/>
      <c r="S12" s="174"/>
      <c r="T12" s="171"/>
    </row>
    <row r="13" spans="1:20" ht="30" customHeight="1" x14ac:dyDescent="0.25">
      <c r="A13" s="8" t="str">
        <f>'Estado de Avance'!A10</f>
        <v>1.3</v>
      </c>
      <c r="B13" s="182" t="str">
        <f>'Estado de Avance'!B10:C10</f>
        <v>Documentar los resultados</v>
      </c>
      <c r="C13" s="171"/>
      <c r="D13" s="182" t="str">
        <f>'Estado de Avance'!D10:E10</f>
        <v>Con base en la información generada y las brechas identificadas, elaborar el informe de diagnóstico y preparar los insumos para las etapas siguientes</v>
      </c>
      <c r="E13" s="171"/>
      <c r="F13" s="27">
        <f>'Estado de Avance'!F10</f>
        <v>45985</v>
      </c>
      <c r="G13" s="27">
        <f>'Estado de Avance'!G10</f>
        <v>45989</v>
      </c>
      <c r="H13" s="23" t="str">
        <f>'Estado de Avance'!H10</f>
        <v>Oficina Asesora de Planeación Oficina de Control Interno</v>
      </c>
      <c r="I13" s="31">
        <f>'Estado de Avance'!I10</f>
        <v>1</v>
      </c>
      <c r="J13" s="148">
        <f>'Estado de Avance'!J10</f>
        <v>1</v>
      </c>
      <c r="K13" s="32">
        <f>'Estado de Avance'!K10</f>
        <v>1</v>
      </c>
      <c r="L13" s="33" t="str">
        <f>'Estado de Avance'!L10</f>
        <v>Actividad cumplida. Se documentaron los resultados del diagnóstico institucional y se consolidaron insumos para las etapas posteriores de formulación.</v>
      </c>
      <c r="M13" s="149">
        <f>J13</f>
        <v>1</v>
      </c>
      <c r="N13" s="20">
        <f>IF(I13="NA","NA",IF(I13=0,"NA",IF(I13="%",M13,M13/I13)))</f>
        <v>1</v>
      </c>
      <c r="O13" s="44">
        <f>IF(N13="NA","NA",IF(N13&gt;100%,101,IF(N13=100%,100,IF(AND(N13&gt;=80%,N13&lt;100%),8,IF(AND(N13&gt;=60%,N13&lt;80%),6,IF(AND(N13&gt;=40%,N13&lt;60%),4,IF(AND(N13&gt;=20%,N13&lt;40%),2,IF(AND(N13&gt;0%,N13&lt;20%),1,IF(N13=0%,0,)))))))))</f>
        <v>100</v>
      </c>
      <c r="P13" s="140"/>
      <c r="Q13" s="44" t="s">
        <v>125</v>
      </c>
      <c r="R13" s="200"/>
      <c r="S13" s="174"/>
      <c r="T13" s="171"/>
    </row>
    <row r="14" spans="1:20" ht="25.5" customHeight="1" x14ac:dyDescent="0.25">
      <c r="A14" s="34">
        <v>2</v>
      </c>
      <c r="B14" s="170" t="s">
        <v>123</v>
      </c>
      <c r="C14" s="171"/>
      <c r="D14" s="222" t="str">
        <f>'Estado de Avance'!D11:L11</f>
        <v xml:space="preserve"> Formulación</v>
      </c>
      <c r="E14" s="190"/>
      <c r="F14" s="214"/>
      <c r="G14" s="193"/>
      <c r="H14" s="188"/>
      <c r="I14" s="190"/>
      <c r="J14" s="205"/>
      <c r="K14" s="205"/>
      <c r="L14" s="190"/>
      <c r="M14" s="205"/>
      <c r="N14" s="205"/>
      <c r="O14" s="212"/>
      <c r="P14" s="212"/>
      <c r="Q14" s="212"/>
      <c r="R14" s="213"/>
      <c r="S14" s="190"/>
      <c r="T14" s="190"/>
    </row>
    <row r="15" spans="1:20" ht="30" customHeight="1" x14ac:dyDescent="0.25">
      <c r="A15" s="8" t="str">
        <f>'Estado de Avance'!A12</f>
        <v>2.1</v>
      </c>
      <c r="B15" s="182" t="str">
        <f>'Estado de Avance'!B12:C12</f>
        <v>Realizar el diseño metodológico del PTEP</v>
      </c>
      <c r="C15" s="171"/>
      <c r="D15" s="182" t="str">
        <f>'Estado de Avance'!D12:E12</f>
        <v>Definir la estructura del programa (componentes transversales y programáticos). Establecer los objetivos, líneas estratégicas y principios orientadores. Elaborar una propuesta de indicadores de seguimiento.</v>
      </c>
      <c r="E15" s="171"/>
      <c r="F15" s="27">
        <f>'Estado de Avance'!F12</f>
        <v>45992</v>
      </c>
      <c r="G15" s="27">
        <f>'Estado de Avance'!G12</f>
        <v>45996</v>
      </c>
      <c r="H15" s="49" t="str">
        <f>'Estado de Avance'!H12</f>
        <v>Oficina Asesora de Planeación Oficina de Control Interno</v>
      </c>
      <c r="I15" s="31">
        <f>'Estado de Avance'!I12</f>
        <v>1</v>
      </c>
      <c r="J15" s="148">
        <f>'Estado de Avance'!J12</f>
        <v>1</v>
      </c>
      <c r="K15" s="32">
        <f>'Estado de Avance'!K12</f>
        <v>1</v>
      </c>
      <c r="L15" s="33" t="str">
        <f>'Estado de Avance'!L12</f>
        <v>Actividad cumplida. Se definió la estructura metodológica del programa, incluyendo componentes, objetivos, líneas estratégicas, principios orientadores e indicadores de seguimiento.</v>
      </c>
      <c r="M15" s="149">
        <f>J15</f>
        <v>1</v>
      </c>
      <c r="N15" s="20">
        <f>IF(I15="NA","NA",IF(I15=0,"NA",IF(I15="%",M15,M15/I15)))</f>
        <v>1</v>
      </c>
      <c r="O15" s="44">
        <f>IF(N15="NA","NA",IF(N15&gt;100%,101,IF(N15=100%,100,IF(AND(N15&gt;=80%,N15&lt;100%),8,IF(AND(N15&gt;=60%,N15&lt;80%),6,IF(AND(N15&gt;=40%,N15&lt;60%),4,IF(AND(N15&gt;=20%,N15&lt;40%),2,IF(AND(N15&gt;0%,N15&lt;20%),1,IF(N15=0%,0,)))))))))</f>
        <v>100</v>
      </c>
      <c r="P15" s="44" t="str">
        <f>IF('NIVEL DE CUMPLIMIENTO'!J14=1,IF(N15&gt;100%,101,IF(N15=100%,100,IF(AND(N15&gt;=80%,N15&lt;=99%),8,IF(AND(N15&gt;=60%,N15&lt;=79%),6,IF(AND(N15&gt;=40%,N15&lt;=59%),4,IF(AND(N15&gt;=20%,N15&lt;=39%),2,IF(AND(N15&gt;=1%,N15&lt;=19%),1,IF(N15=0%,0,)))))))),"SI CUMPLE")</f>
        <v>SI CUMPLE</v>
      </c>
      <c r="Q15" s="44" t="s">
        <v>124</v>
      </c>
      <c r="R15" s="200" t="str">
        <f>IF(L15=0,"",L15)</f>
        <v>Actividad cumplida. Se definió la estructura metodológica del programa, incluyendo componentes, objetivos, líneas estratégicas, principios orientadores e indicadores de seguimiento.</v>
      </c>
      <c r="S15" s="174"/>
      <c r="T15" s="171"/>
    </row>
    <row r="16" spans="1:20" ht="30" customHeight="1" x14ac:dyDescent="0.25">
      <c r="A16" s="8" t="str">
        <f>'Estado de Avance'!A13</f>
        <v>2.2</v>
      </c>
      <c r="B16" s="182" t="str">
        <f>'Estado de Avance'!B13:C13</f>
        <v>Definir el documento preliminar del PTEP</v>
      </c>
      <c r="C16" s="171"/>
      <c r="D16" s="182" t="str">
        <f>'Estado de Avance'!D13:E13</f>
        <v>Estructurar un documento preliminar que cumpla con el estándar definido en el Anexo Técnico emitido por la Secretaría de Transparencia.</v>
      </c>
      <c r="E16" s="171"/>
      <c r="F16" s="27">
        <f>'Estado de Avance'!F13</f>
        <v>45992</v>
      </c>
      <c r="G16" s="27">
        <f>'Estado de Avance'!G13</f>
        <v>45996</v>
      </c>
      <c r="H16" s="49" t="str">
        <f>'Estado de Avance'!H13</f>
        <v xml:space="preserve">Oficina Asesora de Planeación </v>
      </c>
      <c r="I16" s="31">
        <f>'Estado de Avance'!I13</f>
        <v>1</v>
      </c>
      <c r="J16" s="148">
        <f>'Estado de Avance'!J13</f>
        <v>1</v>
      </c>
      <c r="K16" s="32">
        <f>'Estado de Avance'!K13</f>
        <v>1</v>
      </c>
      <c r="L16" s="33" t="str">
        <f>'Estado de Avance'!L13</f>
        <v>Actividad cumplida. Se elaboró el documento preliminar del PTEP conforme a los requerimientos del Anexo Técnico y se cuenta con una versión técnicamente estructurada.</v>
      </c>
      <c r="M16" s="149">
        <f>J16</f>
        <v>1</v>
      </c>
      <c r="N16" s="20">
        <f>IF(I16="NA","NA",IF(I16=0,"NA",IF(I16="%",M16,M16/I16)))</f>
        <v>1</v>
      </c>
      <c r="O16" s="44">
        <f>IF(N16="NA","NA",IF(N16&gt;100%,101,IF(N16=100%,100,IF(AND(N16&gt;=80%,N16&lt;100%),8,IF(AND(N16&gt;=60%,N16&lt;80%),6,IF(AND(N16&gt;=40%,N16&lt;60%),4,IF(AND(N16&gt;=20%,N16&lt;40%),2,IF(AND(N16&gt;0%,N16&lt;20%),1,IF(N16=0%,0,)))))))))</f>
        <v>100</v>
      </c>
      <c r="P16" s="44" t="str">
        <f>IF('NIVEL DE CUMPLIMIENTO'!J15=1,IF(N16&gt;100%,101,IF(N16=100%,100,IF(AND(N16&gt;=80%,N16&lt;=99%),8,IF(AND(N16&gt;=60%,N16&lt;=79%),6,IF(AND(N16&gt;=40%,N16&lt;=59%),4,IF(AND(N16&gt;=20%,N16&lt;=39%),2,IF(AND(N16&gt;=1%,N16&lt;=19%),1,IF(N16=0%,0,)))))))),"SI CUMPLE")</f>
        <v>SI CUMPLE</v>
      </c>
      <c r="Q16" s="44" t="s">
        <v>124</v>
      </c>
      <c r="R16" s="200" t="str">
        <f>IF(L16=0,"",L16)</f>
        <v>Actividad cumplida. Se elaboró el documento preliminar del PTEP conforme a los requerimientos del Anexo Técnico y se cuenta con una versión técnicamente estructurada.</v>
      </c>
      <c r="S16" s="174"/>
      <c r="T16" s="171"/>
    </row>
    <row r="17" spans="1:20" ht="30" customHeight="1" x14ac:dyDescent="0.25">
      <c r="A17" s="8" t="str">
        <f>'Estado de Avance'!A14</f>
        <v>2.3</v>
      </c>
      <c r="B17" s="182" t="str">
        <f>'Estado de Avance'!B14:C14</f>
        <v>Realizar mesas de trabajo con los Líderes de Procesos para la formulación del documento preliminar del PTEP</v>
      </c>
      <c r="C17" s="171"/>
      <c r="D17" s="182" t="str">
        <f>'Estado de Avance'!D14:E14</f>
        <v>Programar mesas de trabajo para la formulación del documento preliminar del PTEP con las responsabilidades de cada proceso en la ejecución de las acciones que hacen parte de los componentes del PTEP y las herramientas de gestión que permitan identificar, evaluar, controlar y realizar monitoreo a los riesgos (para la integridad  o asociados a conflictos de intereses, soborno, fraude y corrupción propiamente dicha) asociados a los Procesos.</v>
      </c>
      <c r="E17" s="171"/>
      <c r="F17" s="27">
        <f>'Estado de Avance'!F14</f>
        <v>46000</v>
      </c>
      <c r="G17" s="27">
        <f>'Estado de Avance'!G14</f>
        <v>46071</v>
      </c>
      <c r="H17" s="49" t="str">
        <f>'Estado de Avance'!H14</f>
        <v>Oficina Asesora de Planeación Oficina de Control Interno 
Líderes de Procesos</v>
      </c>
      <c r="I17" s="31">
        <f>'Estado de Avance'!I14</f>
        <v>1</v>
      </c>
      <c r="J17" s="148">
        <f>'Estado de Avance'!J14</f>
        <v>0.8</v>
      </c>
      <c r="K17" s="32">
        <f>'Estado de Avance'!K14</f>
        <v>0.8</v>
      </c>
      <c r="L17" s="33" t="str">
        <f>'Estado de Avance'!L14</f>
        <v>Actividad con avance significativo. Se han adelantado mesas de trabajo y articulación con líderes de procesos; algunas reuniones se reprogramaron por la coyuntura del informe de autoevaluación con fines de acreditación.</v>
      </c>
      <c r="M17" s="149">
        <f>J17</f>
        <v>0.8</v>
      </c>
      <c r="N17" s="20">
        <f>IF(I17="NA","NA",IF(I17=0,"NA",IF(I17="%",M17,M17/I17)))</f>
        <v>0.8</v>
      </c>
      <c r="O17" s="44">
        <f>IF(N17="NA","NA",IF(N17&gt;100%,101,IF(N17=100%,100,IF(AND(N17&gt;=80%,N17&lt;100%),8,IF(AND(N17&gt;=60%,N17&lt;80%),6,IF(AND(N17&gt;=40%,N17&lt;60%),4,IF(AND(N17&gt;=20%,N17&lt;40%),2,IF(AND(N17&gt;0%,N17&lt;20%),1,IF(N17=0%,0,)))))))))</f>
        <v>8</v>
      </c>
      <c r="P17" s="140"/>
      <c r="Q17" s="44" t="s">
        <v>124</v>
      </c>
      <c r="R17" s="200" t="str">
        <f>IF(L17=0,"",L17)</f>
        <v>Actividad con avance significativo. Se han adelantado mesas de trabajo y articulación con líderes de procesos; algunas reuniones se reprogramaron por la coyuntura del informe de autoevaluación con fines de acreditación.</v>
      </c>
      <c r="S17" s="174"/>
      <c r="T17" s="171"/>
    </row>
    <row r="18" spans="1:20" ht="30" customHeight="1" x14ac:dyDescent="0.25">
      <c r="A18" s="8" t="str">
        <f>'Estado de Avance'!A15</f>
        <v>2.4</v>
      </c>
      <c r="B18" s="182" t="str">
        <f>'Estado de Avance'!B15:C15</f>
        <v>Consolidar el documento preliminar del PTEP</v>
      </c>
      <c r="C18" s="171"/>
      <c r="D18" s="182" t="str">
        <f>'Estado de Avance'!D15:E15</f>
        <v>Con el resultado de las mesas de trabajo, consolidar el documento preliminar del PTEP que incluya los componentes, las acciones y los estándares definidos en el Anexo Técnico emitido por la Secretaría de Transparencia.</v>
      </c>
      <c r="E18" s="171"/>
      <c r="F18" s="27">
        <f>'Estado de Avance'!F15</f>
        <v>46072</v>
      </c>
      <c r="G18" s="27">
        <f>'Estado de Avance'!G15</f>
        <v>46080</v>
      </c>
      <c r="H18" s="49" t="str">
        <f>'Estado de Avance'!H15</f>
        <v xml:space="preserve">Oficina Asesora de Planeación </v>
      </c>
      <c r="I18" s="31">
        <f>'Estado de Avance'!I15</f>
        <v>1</v>
      </c>
      <c r="J18" s="148">
        <f>'Estado de Avance'!J15</f>
        <v>0.8</v>
      </c>
      <c r="K18" s="32">
        <f>'Estado de Avance'!K15</f>
        <v>0.8</v>
      </c>
      <c r="L18" s="33" t="str">
        <f>'Estado de Avance'!L15</f>
        <v>Actividad en fase final. Se cuenta con documento preliminar consolidado y al inicio de julio se enviará a responsables para socialización y validación, con plazo de una semana para observaciones y aportes.</v>
      </c>
      <c r="M18" s="149">
        <f>J18</f>
        <v>0.8</v>
      </c>
      <c r="N18" s="20">
        <f>IF(I18="NA","NA",IF(I18=0,"NA",IF(I18="%",M18,M18/I18)))</f>
        <v>0.8</v>
      </c>
      <c r="O18" s="44">
        <f>IF(N18="NA","NA",IF(N18&gt;100%,101,IF(N18=100%,100,IF(AND(N18&gt;=80%,N18&lt;100%),8,IF(AND(N18&gt;=60%,N18&lt;80%),6,IF(AND(N18&gt;=40%,N18&lt;60%),4,IF(AND(N18&gt;=20%,N18&lt;40%),2,IF(AND(N18&gt;0%,N18&lt;20%),1,IF(N18=0%,0,)))))))))</f>
        <v>8</v>
      </c>
      <c r="P18" s="140"/>
      <c r="Q18" s="44" t="s">
        <v>124</v>
      </c>
      <c r="R18" s="200" t="str">
        <f>IF(L18=0,"",L18)</f>
        <v>Actividad en fase final. Se cuenta con documento preliminar consolidado y al inicio de julio se enviará a responsables para socialización y validación, con plazo de una semana para observaciones y aportes.</v>
      </c>
      <c r="S18" s="174"/>
      <c r="T18" s="171"/>
    </row>
    <row r="19" spans="1:20" ht="25.5" customHeight="1" x14ac:dyDescent="0.25">
      <c r="A19" s="34">
        <v>3</v>
      </c>
      <c r="B19" s="170" t="s">
        <v>123</v>
      </c>
      <c r="C19" s="171"/>
      <c r="D19" s="222" t="str">
        <f>'Estado de Avance'!D16</f>
        <v>Validación</v>
      </c>
      <c r="E19" s="190"/>
      <c r="F19" s="214"/>
      <c r="G19" s="193"/>
      <c r="H19" s="188"/>
      <c r="I19" s="190"/>
      <c r="J19" s="205"/>
      <c r="K19" s="205"/>
      <c r="L19" s="190"/>
      <c r="M19" s="205"/>
      <c r="N19" s="205"/>
      <c r="O19" s="212"/>
      <c r="P19" s="212"/>
      <c r="Q19" s="212"/>
      <c r="R19" s="213"/>
      <c r="S19" s="190"/>
      <c r="T19" s="190"/>
    </row>
    <row r="20" spans="1:20" s="52" customFormat="1" ht="76.5" customHeight="1" x14ac:dyDescent="0.25">
      <c r="A20" s="75" t="str">
        <f>'Estado de Avance'!A17</f>
        <v>3.1</v>
      </c>
      <c r="B20" s="172" t="str">
        <f>'Estado de Avance'!B17</f>
        <v>Estructurar el Formulario para la Consulta Pública del documento del
PTEP</v>
      </c>
      <c r="C20" s="171"/>
      <c r="D20" s="172" t="str">
        <f>'Estado de Avance'!D17:E17</f>
        <v>Definición del Formulario para realizar la Consulta Pública del documento del PTEP y publicarlo en la Página Web Institucional.</v>
      </c>
      <c r="E20" s="171"/>
      <c r="F20" s="86">
        <f>'Estado de Avance'!F17</f>
        <v>46083</v>
      </c>
      <c r="G20" s="86">
        <f>'Estado de Avance'!G17</f>
        <v>46090</v>
      </c>
      <c r="H20" s="87" t="str">
        <f>'Estado de Avance'!H17</f>
        <v xml:space="preserve">Oficina Asesora de Planeación </v>
      </c>
      <c r="I20" s="93">
        <f>'Estado de Avance'!I17</f>
        <v>1</v>
      </c>
      <c r="J20" s="150">
        <f>'Estado de Avance'!J17</f>
        <v>0.8</v>
      </c>
      <c r="K20" s="88">
        <f>'Estado de Avance'!K17</f>
        <v>0.8</v>
      </c>
      <c r="L20" s="94" t="str">
        <f>'Estado de Avance'!L17</f>
        <v>Actividad con avance significativo. Se diseñaron los instrumentos para la consulta, incluyendo la encuesta y los mensajes de difusión y socialización del proceso.</v>
      </c>
      <c r="M20" s="151">
        <f>J20</f>
        <v>0.8</v>
      </c>
      <c r="N20" s="88">
        <f>IF(I20="NA","NA",IF(I20=0,"NA",IF(I20="%",M20,M20/I20)))</f>
        <v>0.8</v>
      </c>
      <c r="O20" s="44">
        <f>IF(N20="NA","NA",IF(N20&gt;100%,101,IF(N20=100%,100,IF(AND(N20&gt;=80%,N20&lt;100%),8,IF(AND(N20&gt;=60%,N20&lt;80%),6,IF(AND(N20&gt;=40%,N20&lt;60%),4,IF(AND(N20&gt;=20%,N20&lt;40%),2,IF(AND(N20&gt;0%,N20&lt;20%),1,IF(N20=0%,0,)))))))))</f>
        <v>8</v>
      </c>
      <c r="P20" s="89">
        <f>IF('NIVEL DE CUMPLIMIENTO'!J19=1,IF(N20&gt;100%,101,IF(N20=100%,100,IF(AND(N20&gt;=80%,N20&lt;=99%),8,IF(AND(N20&gt;=60%,N20&lt;=79%),6,IF(AND(N20&gt;=40%,N20&lt;=59%),4,IF(AND(N20&gt;=20%,N20&lt;=39%),2,IF(AND(N20&gt;=1%,N20&lt;=19%),1,IF(N20=0%,0,)))))))),"SI CUMPLE")</f>
        <v>8</v>
      </c>
      <c r="Q20" s="89"/>
      <c r="R20" s="200"/>
      <c r="S20" s="174"/>
      <c r="T20" s="171"/>
    </row>
    <row r="21" spans="1:20" s="52" customFormat="1" ht="76.5" customHeight="1" x14ac:dyDescent="0.25">
      <c r="A21" s="75" t="str">
        <f>'Estado de Avance'!A18</f>
        <v>3.2</v>
      </c>
      <c r="B21" s="172" t="str">
        <f>'Estado de Avance'!B18</f>
        <v>Realizar Consulta Pública del documento preliminar del PTEP</v>
      </c>
      <c r="C21" s="171"/>
      <c r="D21" s="172" t="str">
        <f>'Estado de Avance'!D18:E18</f>
        <v>Publicación de la Consulta Pública del documento preliminar del PTEP en la Página Web, para que los Grupos de Valor o Partes Interesadas (con directivos, docentes, administrativos y estudiantes, entre otros) realicen aportes o sugerencias buscando llevar a cabo un proceso de construcción colaborativa.</v>
      </c>
      <c r="E21" s="171"/>
      <c r="F21" s="86">
        <f>'Estado de Avance'!F18</f>
        <v>46091</v>
      </c>
      <c r="G21" s="86">
        <f>'Estado de Avance'!G18</f>
        <v>46101</v>
      </c>
      <c r="H21" s="87" t="str">
        <f>'Estado de Avance'!H18</f>
        <v>Oficina Asesora de Planeación Centro de Ingeniería y Desarrollo de Software</v>
      </c>
      <c r="I21" s="93">
        <f>'Estado de Avance'!I18</f>
        <v>1</v>
      </c>
      <c r="J21" s="150">
        <f>'Estado de Avance'!J18</f>
        <v>0.5</v>
      </c>
      <c r="K21" s="88">
        <f>'Estado de Avance'!K18</f>
        <v>0.5</v>
      </c>
      <c r="L21" s="94" t="str">
        <f>'Estado de Avance'!L18</f>
        <v>Actividad en preparación. La consulta pública se realizará por diez (10) días calendario a través de la página web y redes institucionales, una vez surtida la validación previa con responsables. Con  avance preparatorio el diseño de mensajes de difusión para apoyar la socialización; la socialización se adelantará una vez se cuente con la versión para consulta y posteriormente con el documento aprobado.</v>
      </c>
      <c r="M21" s="151">
        <f>J21</f>
        <v>0.5</v>
      </c>
      <c r="N21" s="88">
        <f>IF(I21="NA","NA",IF(I21=0,"NA",IF(I21="%",M21,M21/I21)))</f>
        <v>0.5</v>
      </c>
      <c r="O21" s="44">
        <f>IF(N21="NA","NA",IF(N21&gt;100%,101,IF(N21=100%,100,IF(AND(N21&gt;=80%,N21&lt;100%),8,IF(AND(N21&gt;=60%,N21&lt;80%),6,IF(AND(N21&gt;=40%,N21&lt;60%),4,IF(AND(N21&gt;=20%,N21&lt;40%),2,IF(AND(N21&gt;0%,N21&lt;20%),1,IF(N21=0%,0,)))))))))</f>
        <v>4</v>
      </c>
      <c r="P21" s="141"/>
      <c r="Q21" s="89"/>
      <c r="R21" s="200"/>
      <c r="S21" s="174"/>
      <c r="T21" s="171"/>
    </row>
    <row r="22" spans="1:20" s="52" customFormat="1" ht="76.5" customHeight="1" x14ac:dyDescent="0.25">
      <c r="A22" s="75" t="str">
        <f>'Estado de Avance'!A19</f>
        <v>3.3</v>
      </c>
      <c r="B22" s="172" t="str">
        <f>'Estado de Avance'!B19</f>
        <v>Recopilar y analizar las observaciones y sugerencias.</v>
      </c>
      <c r="C22" s="171"/>
      <c r="D22" s="172" t="str">
        <f>'Estado de Avance'!D19:E19</f>
        <v>Transcurrido el término establecido para realizar aportes, se recopilan y categorizan para analizar la pertinencia de realizar los ajustes.</v>
      </c>
      <c r="E22" s="171"/>
      <c r="F22" s="86">
        <f>'Estado de Avance'!F19</f>
        <v>46105</v>
      </c>
      <c r="G22" s="86">
        <f>'Estado de Avance'!G19</f>
        <v>46108</v>
      </c>
      <c r="H22" s="87" t="str">
        <f>'Estado de Avance'!H19</f>
        <v>Oficina Asesora de Planeación Oficina de Control Interno</v>
      </c>
      <c r="I22" s="93">
        <f>'Estado de Avance'!I19</f>
        <v>1</v>
      </c>
      <c r="J22" s="150">
        <f>'Estado de Avance'!J19</f>
        <v>0</v>
      </c>
      <c r="K22" s="88">
        <f>'Estado de Avance'!K19</f>
        <v>0</v>
      </c>
      <c r="L22" s="94" t="str">
        <f>'Estado de Avance'!L19</f>
        <v>Actividad pendiente. La recopilación y análisis de observaciones se realizará una vez finalice el término establecido para la consulta pública.</v>
      </c>
      <c r="M22" s="151">
        <f>J22</f>
        <v>0</v>
      </c>
      <c r="N22" s="88">
        <f>IF(I22="NA","NA",IF(I22=0,"NA",IF(I22="%",M22,M22/I22)))</f>
        <v>0</v>
      </c>
      <c r="O22" s="44">
        <f>IF(N22="NA","NA",IF(N22&gt;100%,101,IF(N22=100%,100,IF(AND(N22&gt;=80%,N22&lt;100%),8,IF(AND(N22&gt;=60%,N22&lt;80%),6,IF(AND(N22&gt;=40%,N22&lt;60%),4,IF(AND(N22&gt;=20%,N22&lt;40%),2,IF(AND(N22&gt;0%,N22&lt;20%),1,IF(N22=0%,0,)))))))))</f>
        <v>0</v>
      </c>
      <c r="P22" s="141"/>
      <c r="Q22" s="89"/>
      <c r="R22" s="200"/>
      <c r="S22" s="174"/>
      <c r="T22" s="171"/>
    </row>
    <row r="23" spans="1:20" s="52" customFormat="1" ht="76.5" customHeight="1" x14ac:dyDescent="0.25">
      <c r="A23" s="75" t="str">
        <f>'Estado de Avance'!A20</f>
        <v>3.4</v>
      </c>
      <c r="B23" s="172" t="str">
        <f>'Estado de Avance'!B20</f>
        <v>Hacer los ajustes al documento del PTEP</v>
      </c>
      <c r="C23" s="171"/>
      <c r="D23" s="172" t="str">
        <f>'Estado de Avance'!D20:E20</f>
        <v>Estructurar la versión final del documento preliminar del PTEP incluyendo las sugerencias realizadas por los Grupos de Valor o Partes Interesadas durante la Consulta Pública.</v>
      </c>
      <c r="E23" s="171"/>
      <c r="F23" s="86">
        <f>'Estado de Avance'!F20</f>
        <v>46118</v>
      </c>
      <c r="G23" s="86">
        <f>'Estado de Avance'!G20</f>
        <v>46122</v>
      </c>
      <c r="H23" s="87" t="str">
        <f>'Estado de Avance'!H20</f>
        <v xml:space="preserve">Oficina Asesora de Planeación </v>
      </c>
      <c r="I23" s="93">
        <f>'Estado de Avance'!I20</f>
        <v>1</v>
      </c>
      <c r="J23" s="150">
        <f>'Estado de Avance'!J20</f>
        <v>0</v>
      </c>
      <c r="K23" s="88">
        <f>'Estado de Avance'!K20</f>
        <v>0</v>
      </c>
      <c r="L23" s="94" t="str">
        <f>'Estado de Avance'!L20</f>
        <v>Actividad pendiente. Los ajustes al documento se efectuarán con base en las observaciones recibidas durante la validación con responsables y la consulta pública con grupos de interés.</v>
      </c>
      <c r="M23" s="151">
        <f>J23</f>
        <v>0</v>
      </c>
      <c r="N23" s="88">
        <f>IF(I23="NA","NA",IF(I23=0,"NA",IF(I23="%",M23,M23/I23)))</f>
        <v>0</v>
      </c>
      <c r="O23" s="44">
        <f>IF(N23="NA","NA",IF(N23&gt;100%,101,IF(N23=100%,100,IF(AND(N23&gt;=80%,N23&lt;100%),8,IF(AND(N23&gt;=60%,N23&lt;80%),6,IF(AND(N23&gt;=40%,N23&lt;60%),4,IF(AND(N23&gt;=20%,N23&lt;40%),2,IF(AND(N23&gt;0%,N23&lt;20%),1,IF(N23=0%,0,)))))))))</f>
        <v>0</v>
      </c>
      <c r="P23" s="141"/>
      <c r="Q23" s="89"/>
      <c r="R23" s="200"/>
      <c r="S23" s="174"/>
      <c r="T23" s="171"/>
    </row>
    <row r="24" spans="1:20" ht="25.5" customHeight="1" x14ac:dyDescent="0.25">
      <c r="A24" s="34">
        <v>4</v>
      </c>
      <c r="B24" s="170" t="s">
        <v>123</v>
      </c>
      <c r="C24" s="171"/>
      <c r="D24" s="222" t="str">
        <f>'Estado de Avance'!D21:L21</f>
        <v>Consolidación</v>
      </c>
      <c r="E24" s="190"/>
      <c r="F24" s="214"/>
      <c r="G24" s="193"/>
      <c r="H24" s="188"/>
      <c r="I24" s="190"/>
      <c r="J24" s="205"/>
      <c r="K24" s="205"/>
      <c r="L24" s="190"/>
      <c r="M24" s="205"/>
      <c r="N24" s="205"/>
      <c r="O24" s="212"/>
      <c r="P24" s="212"/>
      <c r="Q24" s="212"/>
      <c r="R24" s="213"/>
      <c r="S24" s="190"/>
      <c r="T24" s="190"/>
    </row>
    <row r="25" spans="1:20" ht="30" customHeight="1" x14ac:dyDescent="0.25">
      <c r="A25" s="8" t="str">
        <f>'Estado de Avance'!A22</f>
        <v>4.1</v>
      </c>
      <c r="B25" s="182" t="str">
        <f>'Estado de Avance'!B22</f>
        <v>Realizar la revisión técnica del documento.</v>
      </c>
      <c r="C25" s="171"/>
      <c r="D25" s="182" t="str">
        <f>'Estado de Avance'!D22:E22</f>
        <v>Una vez consolidado el documento verificar que cumple con todos los requerimientos establecidos en la normatividad del PTEP.</v>
      </c>
      <c r="E25" s="171"/>
      <c r="F25" s="27">
        <f>'Estado de Avance'!F22</f>
        <v>46125</v>
      </c>
      <c r="G25" s="27">
        <f>'Estado de Avance'!G22</f>
        <v>46129</v>
      </c>
      <c r="H25" s="49" t="str">
        <f>'Estado de Avance'!H22</f>
        <v>Oficina Asesora de Planeación, Oficina de Control Interno</v>
      </c>
      <c r="I25" s="31">
        <f>'Estado de Avance'!I22</f>
        <v>1</v>
      </c>
      <c r="J25" s="148">
        <f>'Estado de Avance'!J22</f>
        <v>0.8</v>
      </c>
      <c r="K25" s="32">
        <f>'Estado de Avance'!K22</f>
        <v>0.8</v>
      </c>
      <c r="L25" s="33" t="str">
        <f>'Estado de Avance'!L22</f>
        <v>Actividad con avance significativo. Se cuenta con una versión técnicamente estructurada del documento, pendiente de revisión técnica final una vez culminen la validación y los ajustes correspondientes.</v>
      </c>
      <c r="M25" s="149">
        <f>J25</f>
        <v>0.8</v>
      </c>
      <c r="N25" s="20">
        <f>IF(I25="NA","NA",IF(I25=0,"NA",IF(I25="%",M25,M25/I25)))</f>
        <v>0.8</v>
      </c>
      <c r="O25" s="44">
        <f>IF(N25="NA","NA",IF(N25&gt;100%,101,IF(N25=100%,100,IF(AND(N25&gt;=80%,N25&lt;100%),8,IF(AND(N25&gt;=60%,N25&lt;80%),6,IF(AND(N25&gt;=40%,N25&lt;60%),4,IF(AND(N25&gt;=20%,N25&lt;40%),2,IF(AND(N25&gt;0%,N25&lt;20%),1,IF(N25=0%,0,)))))))))</f>
        <v>8</v>
      </c>
      <c r="P25" s="44">
        <f>IF('NIVEL DE CUMPLIMIENTO'!J24=1,IF(N25&gt;100%,101,IF(N25=100%,100,IF(AND(N25&gt;=80%,N25&lt;=99%),8,IF(AND(N25&gt;=60%,N25&lt;=79%),6,IF(AND(N25&gt;=40%,N25&lt;=59%),4,IF(AND(N25&gt;=20%,N25&lt;=39%),2,IF(AND(N25&gt;=1%,N25&lt;=19%),1,IF(N25=0%,0,)))))))),"SI CUMPLE")</f>
        <v>8</v>
      </c>
      <c r="Q25" s="44" t="s">
        <v>124</v>
      </c>
      <c r="R25" s="200" t="str">
        <f>IF(L25=0,"",L25)</f>
        <v>Actividad con avance significativo. Se cuenta con una versión técnicamente estructurada del documento, pendiente de revisión técnica final una vez culminen la validación y los ajustes correspondientes.</v>
      </c>
      <c r="S25" s="174"/>
      <c r="T25" s="171"/>
    </row>
    <row r="26" spans="1:20" ht="30" customHeight="1" x14ac:dyDescent="0.25">
      <c r="A26" s="8" t="str">
        <f>'Estado de Avance'!A23</f>
        <v>4.2</v>
      </c>
      <c r="B26" s="182" t="str">
        <f>'Estado de Avance'!B23</f>
        <v>Articular con instrumentos de planeación institucional.</v>
      </c>
      <c r="C26" s="171"/>
      <c r="D26" s="182" t="str">
        <f>'Estado de Avance'!D23:E23</f>
        <v>Revisar que todas las iniciativas relacionadas con la transparencia, la ética y la lucha contra la corrupción estén alineadas con el plan de desarrollo, plan de gobierno, el plan de acción anual  y demás documentos de planificación institucional para facilitar su implementación.</v>
      </c>
      <c r="E26" s="171"/>
      <c r="F26" s="27">
        <f>'Estado de Avance'!F23</f>
        <v>46132</v>
      </c>
      <c r="G26" s="27">
        <f>'Estado de Avance'!G23</f>
        <v>46136</v>
      </c>
      <c r="H26" s="49" t="str">
        <f>'Estado de Avance'!H23</f>
        <v xml:space="preserve">Oficina Asesora de Planeación </v>
      </c>
      <c r="I26" s="31">
        <f>'Estado de Avance'!I23</f>
        <v>1</v>
      </c>
      <c r="J26" s="148">
        <f>'Estado de Avance'!J23</f>
        <v>0.8</v>
      </c>
      <c r="K26" s="32">
        <f>'Estado de Avance'!K23</f>
        <v>0.8</v>
      </c>
      <c r="L26" s="33" t="str">
        <f>'Estado de Avance'!L23</f>
        <v>Actividad con avance parcial. En el documento técnico se han articulado acciones identificadas con el Plan de Gobierno, el proceso de autoevaluación institucional y el Plan de Desarrollo PDU 2030.</v>
      </c>
      <c r="M26" s="149">
        <f>J26</f>
        <v>0.8</v>
      </c>
      <c r="N26" s="20">
        <f>IF(I26="NA","NA",IF(I26=0,"NA",IF(I26="%",M26,M26/I26)))</f>
        <v>0.8</v>
      </c>
      <c r="O26" s="44">
        <f>IF(N26="NA","NA",IF(N26&gt;100%,101,IF(N26=100%,100,IF(AND(N26&gt;=80%,N26&lt;100%),8,IF(AND(N26&gt;=60%,N26&lt;80%),6,IF(AND(N26&gt;=40%,N26&lt;60%),4,IF(AND(N26&gt;=20%,N26&lt;40%),2,IF(AND(N26&gt;0%,N26&lt;20%),1,IF(N26=0%,0,)))))))))</f>
        <v>8</v>
      </c>
      <c r="P26" s="140"/>
      <c r="Q26" s="44" t="s">
        <v>124</v>
      </c>
      <c r="R26" s="200" t="str">
        <f>IF(L26=0,"",L26)</f>
        <v>Actividad con avance parcial. En el documento técnico se han articulado acciones identificadas con el Plan de Gobierno, el proceso de autoevaluación institucional y el Plan de Desarrollo PDU 2030.</v>
      </c>
      <c r="S26" s="174"/>
      <c r="T26" s="171"/>
    </row>
    <row r="27" spans="1:20" ht="30" customHeight="1" x14ac:dyDescent="0.25">
      <c r="A27" s="8" t="str">
        <f>'Estado de Avance'!A24</f>
        <v>4.3</v>
      </c>
      <c r="B27" s="182" t="str">
        <f>'Estado de Avance'!B24</f>
        <v>Preparar los anexos y soportes técnicos</v>
      </c>
      <c r="C27" s="171"/>
      <c r="D27" s="182" t="str">
        <f>'Estado de Avance'!D24:E24</f>
        <v>De acuerdo con la normatividad y el diseño metodológico, elaborar los anexos y soportes del Programa</v>
      </c>
      <c r="E27" s="171"/>
      <c r="F27" s="27">
        <f>'Estado de Avance'!F24</f>
        <v>46132</v>
      </c>
      <c r="G27" s="27">
        <f>'Estado de Avance'!G24</f>
        <v>46136</v>
      </c>
      <c r="H27" s="49" t="str">
        <f>'Estado de Avance'!H24</f>
        <v>Oficina Asesora de Planeación
Oficina de Control Interno 
Líderes de procesos</v>
      </c>
      <c r="I27" s="31">
        <f>'Estado de Avance'!I24</f>
        <v>1</v>
      </c>
      <c r="J27" s="148">
        <f>'Estado de Avance'!J24</f>
        <v>0.5</v>
      </c>
      <c r="K27" s="32">
        <f>'Estado de Avance'!K24</f>
        <v>0.5</v>
      </c>
      <c r="L27" s="33" t="str">
        <f>'Estado de Avance'!L24</f>
        <v>Actividad con avance parcial. Se cuenta con el componente programático como anexo del documento del PTEP; queda pendiente su ajuste y cierre conforme a la versión final.</v>
      </c>
      <c r="M27" s="149">
        <f>J27</f>
        <v>0.5</v>
      </c>
      <c r="N27" s="20">
        <f>IF(I27="NA","NA",IF(I27=0,"NA",IF(I27="%",M27,M27/I27)))</f>
        <v>0.5</v>
      </c>
      <c r="O27" s="44">
        <f>IF(N27="NA","NA",IF(N27&gt;100%,101,IF(N27=100%,100,IF(AND(N27&gt;=80%,N27&lt;100%),8,IF(AND(N27&gt;=60%,N27&lt;80%),6,IF(AND(N27&gt;=40%,N27&lt;60%),4,IF(AND(N27&gt;=20%,N27&lt;40%),2,IF(AND(N27&gt;0%,N27&lt;20%),1,IF(N27=0%,0,)))))))))</f>
        <v>4</v>
      </c>
      <c r="P27" s="140"/>
      <c r="Q27" s="44" t="s">
        <v>124</v>
      </c>
      <c r="R27" s="200" t="str">
        <f>IF(L27=0,"",L27)</f>
        <v>Actividad con avance parcial. Se cuenta con el componente programático como anexo del documento del PTEP; queda pendiente su ajuste y cierre conforme a la versión final.</v>
      </c>
      <c r="S27" s="174"/>
      <c r="T27" s="171"/>
    </row>
    <row r="28" spans="1:20" ht="30" customHeight="1" x14ac:dyDescent="0.25">
      <c r="A28" s="8" t="str">
        <f>'Estado de Avance'!A25</f>
        <v>4.4</v>
      </c>
      <c r="B28" s="182" t="str">
        <f>'Estado de Avance'!B25</f>
        <v>Definir la versión final del PTEP</v>
      </c>
      <c r="C28" s="171"/>
      <c r="D28" s="182" t="str">
        <f>'Estado de Avance'!D25:E25</f>
        <v>Transcurrido el término establecido para las observaciones y aportes, estructurar la versión final de incluyendo las sugerencias realizadas por los diferentes responsables de áreas</v>
      </c>
      <c r="E28" s="171"/>
      <c r="F28" s="27">
        <f>'Estado de Avance'!F25</f>
        <v>46132</v>
      </c>
      <c r="G28" s="27">
        <f>'Estado de Avance'!G25</f>
        <v>46136</v>
      </c>
      <c r="H28" s="49" t="str">
        <f>'Estado de Avance'!H25</f>
        <v xml:space="preserve">Oficina Asesora de Planeación </v>
      </c>
      <c r="I28" s="31">
        <f>'Estado de Avance'!I25</f>
        <v>1</v>
      </c>
      <c r="J28" s="148">
        <f>'Estado de Avance'!J25</f>
        <v>0</v>
      </c>
      <c r="K28" s="32">
        <f>'Estado de Avance'!K25</f>
        <v>0</v>
      </c>
      <c r="L28" s="33" t="str">
        <f>'Estado de Avance'!L25</f>
        <v>Actividad pendiente. La versión final del PTEP se definirá una vez se surtan las validaciones, la consulta pública, el análisis de observaciones y los ajustes respectivos.</v>
      </c>
      <c r="M28" s="149">
        <f>J28</f>
        <v>0</v>
      </c>
      <c r="N28" s="20">
        <f>IF(I28="NA","NA",IF(I28=0,"NA",IF(I28="%",M28,M28/I28)))</f>
        <v>0</v>
      </c>
      <c r="O28" s="44">
        <f>IF(N28="NA","NA",IF(N28&gt;100%,101,IF(N28=100%,100,IF(AND(N28&gt;=80%,N28&lt;100%),8,IF(AND(N28&gt;=60%,N28&lt;80%),6,IF(AND(N28&gt;=40%,N28&lt;60%),4,IF(AND(N28&gt;=20%,N28&lt;40%),2,IF(AND(N28&gt;0%,N28&lt;20%),1,IF(N28=0%,0,)))))))))</f>
        <v>0</v>
      </c>
      <c r="P28" s="140"/>
      <c r="Q28" s="44" t="s">
        <v>124</v>
      </c>
      <c r="R28" s="200" t="str">
        <f>IF(L28=0,"",L28)</f>
        <v>Actividad pendiente. La versión final del PTEP se definirá una vez se surtan las validaciones, la consulta pública, el análisis de observaciones y los ajustes respectivos.</v>
      </c>
      <c r="S28" s="174"/>
      <c r="T28" s="171"/>
    </row>
    <row r="29" spans="1:20" ht="25.5" customHeight="1" x14ac:dyDescent="0.25">
      <c r="A29" s="34">
        <v>5</v>
      </c>
      <c r="B29" s="170" t="s">
        <v>123</v>
      </c>
      <c r="C29" s="171"/>
      <c r="D29" s="222" t="str">
        <f>'Estado de Avance'!D26:L26</f>
        <v>Aprobación</v>
      </c>
      <c r="E29" s="190"/>
      <c r="F29" s="214"/>
      <c r="G29" s="193"/>
      <c r="H29" s="188"/>
      <c r="I29" s="190"/>
      <c r="J29" s="205"/>
      <c r="K29" s="205"/>
      <c r="L29" s="190"/>
      <c r="M29" s="205"/>
      <c r="N29" s="205"/>
      <c r="O29" s="212"/>
      <c r="P29" s="212"/>
      <c r="Q29" s="212"/>
      <c r="R29" s="213"/>
      <c r="S29" s="190"/>
      <c r="T29" s="190"/>
    </row>
    <row r="30" spans="1:20" ht="30" customHeight="1" x14ac:dyDescent="0.25">
      <c r="A30" s="8" t="str">
        <f>'Estado de Avance'!A27</f>
        <v>5.1</v>
      </c>
      <c r="B30" s="182" t="str">
        <f>'Estado de Avance'!B27</f>
        <v>Presentar la versión final del documento del PTEP ante el Consejo de Planeación</v>
      </c>
      <c r="C30" s="171"/>
      <c r="D30" s="182" t="str">
        <f>'Estado de Avance'!D27:E27</f>
        <v>Presentar el documento del PTEP ante el Consejo de Planeación para su análisis y aprobación.</v>
      </c>
      <c r="E30" s="171"/>
      <c r="F30" s="27">
        <f>'Estado de Avance'!F27</f>
        <v>46139</v>
      </c>
      <c r="G30" s="27">
        <f>'Estado de Avance'!G27</f>
        <v>46150</v>
      </c>
      <c r="H30" s="49" t="str">
        <f>'Estado de Avance'!H27</f>
        <v xml:space="preserve">Oficina Asesora de Planeación </v>
      </c>
      <c r="I30" s="31">
        <f>'Estado de Avance'!I27</f>
        <v>1</v>
      </c>
      <c r="J30" s="148">
        <f>'Estado de Avance'!J27</f>
        <v>0</v>
      </c>
      <c r="K30" s="32">
        <f>'Estado de Avance'!K27</f>
        <v>0</v>
      </c>
      <c r="L30" s="33" t="str">
        <f>'Estado de Avance'!L27</f>
        <v>Actividad pendiente. La presentación ante el Consejo de Planeación se realizará cuando se consolide la versión final del PTEP.</v>
      </c>
      <c r="M30" s="149">
        <f>J30</f>
        <v>0</v>
      </c>
      <c r="N30" s="20">
        <f>IF(I30="NA","NA",IF(I30=0,"NA",IF(I30="%",M30,M30/I30)))</f>
        <v>0</v>
      </c>
      <c r="O30" s="44">
        <f>IF(N30="NA","NA",IF(N30&gt;100%,101,IF(N30=100%,100,IF(AND(N30&gt;=80%,N30&lt;100%),8,IF(AND(N30&gt;=60%,N30&lt;80%),6,IF(AND(N30&gt;=40%,N30&lt;60%),4,IF(AND(N30&gt;=20%,N30&lt;40%),2,IF(AND(N30&gt;0%,N30&lt;20%),1,IF(N30=0%,0,)))))))))</f>
        <v>0</v>
      </c>
      <c r="P30" s="44">
        <f>IF('NIVEL DE CUMPLIMIENTO'!J29=1,IF(N30&gt;100%,101,IF(N30=100%,100,IF(AND(N30&gt;=80%,N30&lt;=99%),8,IF(AND(N30&gt;=60%,N30&lt;=79%),6,IF(AND(N30&gt;=40%,N30&lt;=59%),4,IF(AND(N30&gt;=20%,N30&lt;=39%),2,IF(AND(N30&gt;=1%,N30&lt;=19%),1,IF(N30=0%,0,)))))))),"SI CUMPLE")</f>
        <v>0</v>
      </c>
      <c r="Q30" s="44" t="s">
        <v>125</v>
      </c>
      <c r="R30" s="200" t="str">
        <f>IF(L30=0,"",L30)</f>
        <v>Actividad pendiente. La presentación ante el Consejo de Planeación se realizará cuando se consolide la versión final del PTEP.</v>
      </c>
      <c r="S30" s="174"/>
      <c r="T30" s="171"/>
    </row>
    <row r="31" spans="1:20" ht="30" customHeight="1" x14ac:dyDescent="0.25">
      <c r="A31" s="8" t="str">
        <f>'Estado de Avance'!A28</f>
        <v>5.2</v>
      </c>
      <c r="B31" s="182" t="str">
        <f>'Estado de Avance'!B28</f>
        <v>Realizar los ajustes propuestos por el Consejo de Planeación</v>
      </c>
      <c r="C31" s="171"/>
      <c r="D31" s="182" t="str">
        <f>'Estado de Avance'!D28:E28</f>
        <v>En caso de ser requerido, se ejecutar los ajustes solicitados por los miembros del Consejo de Planeación sobre la versión final del documento del PTEP</v>
      </c>
      <c r="E31" s="171"/>
      <c r="F31" s="27">
        <f>'Estado de Avance'!F28</f>
        <v>46153</v>
      </c>
      <c r="G31" s="27">
        <f>'Estado de Avance'!G28</f>
        <v>46160</v>
      </c>
      <c r="H31" s="49" t="str">
        <f>'Estado de Avance'!H28</f>
        <v xml:space="preserve">Oficina Asesora de Planeación </v>
      </c>
      <c r="I31" s="31">
        <f>'Estado de Avance'!I28</f>
        <v>1</v>
      </c>
      <c r="J31" s="148">
        <f>'Estado de Avance'!J28</f>
        <v>0</v>
      </c>
      <c r="K31" s="32">
        <f>'Estado de Avance'!K28</f>
        <v>0</v>
      </c>
      <c r="L31" s="33" t="str">
        <f>'Estado de Avance'!L28</f>
        <v>Actividad pendiente. Los ajustes propuestos por el Consejo de Planeación se atenderán en caso de ser requeridos después de la presentación del documento.</v>
      </c>
      <c r="M31" s="149">
        <f>J31</f>
        <v>0</v>
      </c>
      <c r="N31" s="20">
        <f>IF(I31="NA","NA",IF(I31=0,"NA",IF(I31="%",M31,M31/I31)))</f>
        <v>0</v>
      </c>
      <c r="O31" s="44">
        <f>IF(N31="NA","NA",IF(N31&gt;100%,101,IF(N31=100%,100,IF(AND(N31&gt;=80%,N31&lt;100%),8,IF(AND(N31&gt;=60%,N31&lt;80%),6,IF(AND(N31&gt;=40%,N31&lt;60%),4,IF(AND(N31&gt;=20%,N31&lt;40%),2,IF(AND(N31&gt;0%,N31&lt;20%),1,IF(N31=0%,0,)))))))))</f>
        <v>0</v>
      </c>
      <c r="P31" s="140"/>
      <c r="Q31" s="44" t="s">
        <v>125</v>
      </c>
      <c r="R31" s="200" t="str">
        <f>IF(L31=0,"",L31)</f>
        <v>Actividad pendiente. Los ajustes propuestos por el Consejo de Planeación se atenderán en caso de ser requeridos después de la presentación del documento.</v>
      </c>
      <c r="S31" s="174"/>
      <c r="T31" s="171"/>
    </row>
    <row r="32" spans="1:20" ht="30" customHeight="1" x14ac:dyDescent="0.25">
      <c r="A32" s="8" t="str">
        <f>'Estado de Avance'!A29</f>
        <v>5.3</v>
      </c>
      <c r="B32" s="182" t="str">
        <f>'Estado de Avance'!B29</f>
        <v>Aprobar el documento del PTEP</v>
      </c>
      <c r="C32" s="171"/>
      <c r="D32" s="182" t="str">
        <f>'Estado de Avance'!D29:E29</f>
        <v>Presentar la versión final ajustada del documento y emitir acto administrativo para su aprobación.</v>
      </c>
      <c r="E32" s="171"/>
      <c r="F32" s="27">
        <f>'Estado de Avance'!F29</f>
        <v>46161</v>
      </c>
      <c r="G32" s="27">
        <f>'Estado de Avance'!G29</f>
        <v>46168</v>
      </c>
      <c r="H32" s="49" t="str">
        <f>'Estado de Avance'!H29</f>
        <v>Rector, Oficina Asesora de Planeación</v>
      </c>
      <c r="I32" s="31">
        <f>'Estado de Avance'!I29</f>
        <v>1</v>
      </c>
      <c r="J32" s="148">
        <f>'Estado de Avance'!J29</f>
        <v>0</v>
      </c>
      <c r="K32" s="32">
        <f>'Estado de Avance'!K29</f>
        <v>0</v>
      </c>
      <c r="L32" s="33" t="str">
        <f>'Estado de Avance'!L29</f>
        <v>Actividad pendiente. La aprobación mediante acto administrativo se realizará una vez se cuente con la versión final validada y aprobada por la instancia correspondiente.</v>
      </c>
      <c r="M32" s="149">
        <f>J32</f>
        <v>0</v>
      </c>
      <c r="N32" s="20">
        <f>IF(I32="NA","NA",IF(I32=0,"NA",IF(I32="%",M32,M32/I32)))</f>
        <v>0</v>
      </c>
      <c r="O32" s="44">
        <f>IF(N32="NA","NA",IF(N32&gt;100%,101,IF(N32=100%,100,IF(AND(N32&gt;=80%,N32&lt;100%),8,IF(AND(N32&gt;=60%,N32&lt;80%),6,IF(AND(N32&gt;=40%,N32&lt;60%),4,IF(AND(N32&gt;=20%,N32&lt;40%),2,IF(AND(N32&gt;0%,N32&lt;20%),1,IF(N32=0%,0,)))))))))</f>
        <v>0</v>
      </c>
      <c r="P32" s="140"/>
      <c r="Q32" s="44" t="s">
        <v>125</v>
      </c>
      <c r="R32" s="200" t="str">
        <f>IF(L32=0,"",L32)</f>
        <v>Actividad pendiente. La aprobación mediante acto administrativo se realizará una vez se cuente con la versión final validada y aprobada por la instancia correspondiente.</v>
      </c>
      <c r="S32" s="174"/>
      <c r="T32" s="171"/>
    </row>
    <row r="33" spans="1:21" s="15" customFormat="1" ht="25.5" customHeight="1" x14ac:dyDescent="0.25">
      <c r="A33" s="14">
        <v>6</v>
      </c>
      <c r="B33" s="170" t="s">
        <v>123</v>
      </c>
      <c r="C33" s="171"/>
      <c r="D33" s="220" t="str">
        <f>'Estado de Avance'!D30:L30</f>
        <v>Publicación</v>
      </c>
      <c r="E33" s="221"/>
      <c r="F33" s="221"/>
      <c r="G33" s="221"/>
      <c r="H33" s="221"/>
      <c r="I33" s="221"/>
      <c r="J33" s="205"/>
      <c r="K33" s="205"/>
      <c r="L33" s="221"/>
      <c r="M33" s="205"/>
      <c r="N33" s="205"/>
      <c r="O33" s="221"/>
      <c r="P33" s="221"/>
      <c r="Q33" s="221"/>
      <c r="R33" s="221"/>
      <c r="S33" s="221"/>
      <c r="T33" s="221"/>
    </row>
    <row r="34" spans="1:21" ht="59.25" customHeight="1" x14ac:dyDescent="0.25">
      <c r="A34" s="8" t="str">
        <f>'Estado de Avance'!A31</f>
        <v>6.1</v>
      </c>
      <c r="B34" s="182" t="str">
        <f>'Estado de Avance'!B31</f>
        <v>Realizar la publicación del PTEP aprobado en el sitio web institucional de Transparencia y Acceso a Información Pública</v>
      </c>
      <c r="C34" s="171"/>
      <c r="D34" s="182" t="str">
        <f>'Estado de Avance'!D31</f>
        <v>Publicar el PTEP aprobado en la Página Web Institucional con base en los términos definidos en el artículo 2.2.22.3.14 del Decreto 1083 de 2015 emitido por la Presidencia de la República</v>
      </c>
      <c r="E34" s="171"/>
      <c r="F34" s="27">
        <f>'Estado de Avance'!F31</f>
        <v>46169</v>
      </c>
      <c r="G34" s="27">
        <f>'Estado de Avance'!G31</f>
        <v>46171</v>
      </c>
      <c r="H34" s="49" t="str">
        <f>'Estado de Avance'!H31</f>
        <v>Oficina Asesora de Planeación</v>
      </c>
      <c r="I34" s="31">
        <f>'Estado de Avance'!I31</f>
        <v>1</v>
      </c>
      <c r="J34" s="148">
        <f>'Estado de Avance'!J31</f>
        <v>0</v>
      </c>
      <c r="K34" s="32">
        <f>'Estado de Avance'!K31</f>
        <v>0</v>
      </c>
      <c r="L34" s="33" t="str">
        <f>'Estado de Avance'!L31</f>
        <v>Actividad pendiente. La publicación del PTEP se realizará una vez sea aprobado mediante el acto administrativo correspondiente.</v>
      </c>
      <c r="M34" s="149">
        <f>J34</f>
        <v>0</v>
      </c>
      <c r="N34" s="20">
        <f>IF(I34="NA","NA",IF(I34=0,"NA",IF(I34="%",M34,M34/I34)))</f>
        <v>0</v>
      </c>
      <c r="O34" s="44">
        <f>IF(N34="NA","NA",IF(N34&gt;100%,101,IF(N34=100%,100,IF(AND(N34&gt;=80%,N34&lt;100%),8,IF(AND(N34&gt;=60%,N34&lt;80%),6,IF(AND(N34&gt;=40%,N34&lt;60%),4,IF(AND(N34&gt;=20%,N34&lt;40%),2,IF(AND(N34&gt;0%,N34&lt;20%),1,IF(N34=0%,0,)))))))))</f>
        <v>0</v>
      </c>
      <c r="P34" s="140"/>
      <c r="Q34" s="44" t="s">
        <v>125</v>
      </c>
      <c r="R34" s="200" t="str">
        <f>IF(L34=0,"",L34)</f>
        <v>Actividad pendiente. La publicación del PTEP se realizará una vez sea aprobado mediante el acto administrativo correspondiente.</v>
      </c>
      <c r="S34" s="174"/>
      <c r="T34" s="171"/>
    </row>
    <row r="35" spans="1:21" ht="59.25" customHeight="1" x14ac:dyDescent="0.25">
      <c r="A35" s="8" t="str">
        <f>'Estado de Avance'!A32</f>
        <v>6.2</v>
      </c>
      <c r="B35" s="182" t="str">
        <f>'Estado de Avance'!B32</f>
        <v>Realizar campañas de divulgación interna y externa</v>
      </c>
      <c r="C35" s="171"/>
      <c r="D35" s="182" t="str">
        <f>'Estado de Avance'!D32</f>
        <v>Diseñar banners y elementos de divulgación y publicar en medios radiales o impresos</v>
      </c>
      <c r="E35" s="171"/>
      <c r="F35" s="27">
        <f>'Estado de Avance'!F32</f>
        <v>46174</v>
      </c>
      <c r="G35" s="27">
        <f>'Estado de Avance'!G32</f>
        <v>46203</v>
      </c>
      <c r="H35" s="49" t="str">
        <f>'Estado de Avance'!H32</f>
        <v>Dirección de Comunicaciones</v>
      </c>
      <c r="I35" s="31">
        <f>'Estado de Avance'!I32</f>
        <v>1</v>
      </c>
      <c r="J35" s="148">
        <f>'Estado de Avance'!J32</f>
        <v>0</v>
      </c>
      <c r="K35" s="32">
        <f>'Estado de Avance'!K32</f>
        <v>0</v>
      </c>
      <c r="L35" s="33" t="str">
        <f>'Estado de Avance'!L32</f>
        <v>Actividad pendiente. La socialización del PTEP se realizará al momento de la publicación del acto administrativo</v>
      </c>
      <c r="M35" s="149">
        <f>J35</f>
        <v>0</v>
      </c>
      <c r="N35" s="20">
        <f>IF(I35="NA","NA",IF(I35=0,"NA",IF(I35="%",M35,M35/I35)))</f>
        <v>0</v>
      </c>
      <c r="O35" s="44">
        <f>IF(N35="NA","NA",IF(N35&gt;100%,101,IF(N35=100%,100,IF(AND(N35&gt;=80%,N35&lt;100%),8,IF(AND(N35&gt;=60%,N35&lt;80%),6,IF(AND(N35&gt;=40%,N35&lt;60%),4,IF(AND(N35&gt;=20%,N35&lt;40%),2,IF(AND(N35&gt;0%,N35&lt;20%),1,IF(N35=0%,0,)))))))))</f>
        <v>0</v>
      </c>
      <c r="P35" s="140"/>
      <c r="Q35" s="44" t="s">
        <v>125</v>
      </c>
      <c r="R35" s="200" t="str">
        <f>IF(L35=0,"",L35)</f>
        <v>Actividad pendiente. La socialización del PTEP se realizará al momento de la publicación del acto administrativo</v>
      </c>
      <c r="S35" s="174"/>
      <c r="T35" s="171"/>
    </row>
    <row r="36" spans="1:21" s="3" customFormat="1" ht="36.75" customHeight="1" x14ac:dyDescent="0.25">
      <c r="A36" s="235" t="s">
        <v>126</v>
      </c>
      <c r="B36" s="225"/>
      <c r="C36" s="225"/>
      <c r="D36" s="225"/>
      <c r="E36" s="225"/>
      <c r="F36" s="225"/>
      <c r="G36" s="225"/>
      <c r="H36" s="225"/>
      <c r="I36" s="225"/>
      <c r="J36" s="226"/>
      <c r="K36" s="226"/>
      <c r="L36" s="225"/>
      <c r="M36" s="226"/>
      <c r="N36" s="226"/>
      <c r="O36" s="225"/>
      <c r="P36" s="225"/>
      <c r="Q36" s="225"/>
      <c r="R36" s="225"/>
      <c r="S36" s="225"/>
      <c r="T36" s="225"/>
    </row>
    <row r="37" spans="1:21" s="3" customFormat="1" ht="36.75" customHeight="1" x14ac:dyDescent="0.25">
      <c r="A37" s="110"/>
      <c r="B37" s="111"/>
      <c r="C37" s="111"/>
      <c r="D37" s="111"/>
      <c r="E37" s="111"/>
      <c r="F37" s="111"/>
      <c r="G37" s="111"/>
      <c r="H37" s="111"/>
      <c r="I37" s="111"/>
      <c r="J37" s="152"/>
      <c r="K37" s="152"/>
      <c r="L37" s="111"/>
      <c r="M37" s="153"/>
      <c r="N37" s="153"/>
      <c r="O37" s="112"/>
      <c r="P37" s="113" t="s">
        <v>127</v>
      </c>
      <c r="Q37" s="108" t="s">
        <v>128</v>
      </c>
      <c r="R37" s="108"/>
      <c r="S37" s="108" t="s">
        <v>129</v>
      </c>
      <c r="T37" s="108" t="s">
        <v>130</v>
      </c>
    </row>
    <row r="38" spans="1:21" s="3" customFormat="1" ht="27" customHeight="1" x14ac:dyDescent="0.25">
      <c r="A38" s="240" t="s">
        <v>131</v>
      </c>
      <c r="B38" s="201"/>
      <c r="C38" s="202"/>
      <c r="D38" s="202"/>
      <c r="E38" s="202"/>
      <c r="F38" s="202"/>
      <c r="G38" s="202"/>
      <c r="H38" s="202"/>
      <c r="I38" s="202"/>
      <c r="J38" s="203"/>
      <c r="K38" s="203"/>
      <c r="L38" s="184"/>
      <c r="M38" s="96" t="str">
        <f>'NIVEL DE CUMPLIMIENTO'!$A$44</f>
        <v>AVANCE DEL PLAN (∑%avance/MEP)</v>
      </c>
      <c r="N38" s="96">
        <f>'NIVEL DE CUMPLIMIENTO'!$E$44</f>
        <v>0.5</v>
      </c>
      <c r="O38" s="106" t="s">
        <v>132</v>
      </c>
      <c r="P38" s="44">
        <f>COUNTIF(P11:P35,101)</f>
        <v>0</v>
      </c>
      <c r="Q38" s="44">
        <f>COUNTIF(O11:O35,101)</f>
        <v>0</v>
      </c>
      <c r="R38" s="79">
        <f>SUMIF($O$11:$O$35,101,$N$11:$N$35)</f>
        <v>0</v>
      </c>
      <c r="S38" s="79">
        <f t="shared" ref="S38:S45" si="0">R38/$Q$46</f>
        <v>0</v>
      </c>
      <c r="T38" s="79">
        <f t="shared" ref="T38:T45" si="1">Q38/$Q$46</f>
        <v>0</v>
      </c>
      <c r="U38" s="132" t="str">
        <f t="shared" ref="U38:U45" si="2">CONCATENATE(Q38," Repr. ",FIXED(T38*100,1),"%")</f>
        <v>0 Repr. 0,0%</v>
      </c>
    </row>
    <row r="39" spans="1:21" s="3" customFormat="1" ht="27" customHeight="1" x14ac:dyDescent="0.25">
      <c r="A39" s="228"/>
      <c r="B39" s="204"/>
      <c r="C39" s="204"/>
      <c r="D39" s="204"/>
      <c r="E39" s="204"/>
      <c r="F39" s="204"/>
      <c r="G39" s="204"/>
      <c r="H39" s="204"/>
      <c r="I39" s="204"/>
      <c r="J39" s="205"/>
      <c r="K39" s="205"/>
      <c r="L39" s="206"/>
      <c r="M39" s="238" t="str">
        <f>'NIVEL DE CUMPLIMIENTO'!$A$45</f>
        <v>NIVEL DE CUMPLIMIENTO (MC/MAS)</v>
      </c>
      <c r="N39" s="96">
        <f>'NIVEL DE CUMPLIMIENTO'!$E$45</f>
        <v>0.25</v>
      </c>
      <c r="O39" s="107">
        <v>1</v>
      </c>
      <c r="P39" s="44">
        <f>COUNTIF(P11:P35,100)</f>
        <v>0</v>
      </c>
      <c r="Q39" s="44">
        <f>COUNTIF(O11:O35,100)</f>
        <v>5</v>
      </c>
      <c r="R39" s="79">
        <f>SUMIF($O$11:$O$35,100,$N$11:$N$35)</f>
        <v>5</v>
      </c>
      <c r="S39" s="79">
        <f t="shared" si="0"/>
        <v>0.25</v>
      </c>
      <c r="T39" s="79">
        <f t="shared" si="1"/>
        <v>0.25</v>
      </c>
      <c r="U39" s="132" t="str">
        <f t="shared" si="2"/>
        <v>5 Repr. 25,0%</v>
      </c>
    </row>
    <row r="40" spans="1:21" s="3" customFormat="1" ht="27" customHeight="1" x14ac:dyDescent="0.25">
      <c r="A40" s="228"/>
      <c r="B40" s="204"/>
      <c r="C40" s="204"/>
      <c r="D40" s="204"/>
      <c r="E40" s="204"/>
      <c r="F40" s="204"/>
      <c r="G40" s="204"/>
      <c r="H40" s="204"/>
      <c r="I40" s="204"/>
      <c r="J40" s="205"/>
      <c r="K40" s="205"/>
      <c r="L40" s="206"/>
      <c r="M40" s="210"/>
      <c r="N40" s="96" t="str">
        <f>'NIVEL DE CUMPLIMIENTO'!$C$45</f>
        <v>ZONA BAJA</v>
      </c>
      <c r="O40" s="106" t="s">
        <v>133</v>
      </c>
      <c r="P40" s="44">
        <f>COUNTIF(P11:P35,8)</f>
        <v>2</v>
      </c>
      <c r="Q40" s="44">
        <f>COUNTIF(O11:O35,8)</f>
        <v>5</v>
      </c>
      <c r="R40" s="79">
        <f>SUMIF($O$11:$O$35,8,$N$11:$N$35)</f>
        <v>4</v>
      </c>
      <c r="S40" s="79">
        <f t="shared" si="0"/>
        <v>0.2</v>
      </c>
      <c r="T40" s="79">
        <f t="shared" si="1"/>
        <v>0.25</v>
      </c>
      <c r="U40" s="132" t="str">
        <f t="shared" si="2"/>
        <v>5 Repr. 25,0%</v>
      </c>
    </row>
    <row r="41" spans="1:21" s="3" customFormat="1" ht="27" customHeight="1" x14ac:dyDescent="0.25">
      <c r="A41" s="228"/>
      <c r="B41" s="204"/>
      <c r="C41" s="204"/>
      <c r="D41" s="204"/>
      <c r="E41" s="204"/>
      <c r="F41" s="204"/>
      <c r="G41" s="204"/>
      <c r="H41" s="204"/>
      <c r="I41" s="204"/>
      <c r="J41" s="205"/>
      <c r="K41" s="205"/>
      <c r="L41" s="206"/>
      <c r="M41" s="96" t="str">
        <f>'NIVEL DE CUMPLIMIENTO'!$A$39</f>
        <v>ACTIVIDADES Establecidas en el Programa AEP</v>
      </c>
      <c r="N41" s="96">
        <f>'NIVEL DE CUMPLIMIENTO'!$E$39</f>
        <v>0</v>
      </c>
      <c r="O41" s="106" t="s">
        <v>134</v>
      </c>
      <c r="P41" s="44">
        <f>COUNTIF(P11:P35,6)</f>
        <v>0</v>
      </c>
      <c r="Q41" s="44">
        <f>COUNTIF(O11:O35,6)</f>
        <v>0</v>
      </c>
      <c r="R41" s="79">
        <f>SUMIF($O$11:$O$35,6,$N$11:$N$35)</f>
        <v>0</v>
      </c>
      <c r="S41" s="79">
        <f t="shared" si="0"/>
        <v>0</v>
      </c>
      <c r="T41" s="79">
        <f t="shared" si="1"/>
        <v>0</v>
      </c>
      <c r="U41" s="132" t="str">
        <f t="shared" si="2"/>
        <v>0 Repr. 0,0%</v>
      </c>
    </row>
    <row r="42" spans="1:21" s="3" customFormat="1" ht="27" customHeight="1" x14ac:dyDescent="0.25">
      <c r="A42" s="228"/>
      <c r="B42" s="204"/>
      <c r="C42" s="204"/>
      <c r="D42" s="204"/>
      <c r="E42" s="204"/>
      <c r="F42" s="204"/>
      <c r="G42" s="204"/>
      <c r="H42" s="204"/>
      <c r="I42" s="204"/>
      <c r="J42" s="205"/>
      <c r="K42" s="205"/>
      <c r="L42" s="206"/>
      <c r="M42" s="96" t="str">
        <f>'NIVEL DE CUMPLIMIENTO'!$A$40</f>
        <v>METAS Establecidas en el Plan MEP</v>
      </c>
      <c r="N42" s="96" t="str">
        <f>'NIVEL DE CUMPLIMIENTO'!$E$40</f>
        <v xml:space="preserve"> </v>
      </c>
      <c r="O42" s="106" t="s">
        <v>135</v>
      </c>
      <c r="P42" s="44">
        <f>COUNTIF(P11:P35,4)</f>
        <v>0</v>
      </c>
      <c r="Q42" s="44">
        <f>COUNTIF(O11:O35,4)</f>
        <v>2</v>
      </c>
      <c r="R42" s="79">
        <f>SUMIF($O$11:$O$35,4,$N$11:$N$35)</f>
        <v>1</v>
      </c>
      <c r="S42" s="79">
        <f t="shared" si="0"/>
        <v>0.05</v>
      </c>
      <c r="T42" s="79">
        <f t="shared" si="1"/>
        <v>0.1</v>
      </c>
      <c r="U42" s="132" t="str">
        <f t="shared" si="2"/>
        <v>2 Repr. 10,0%</v>
      </c>
    </row>
    <row r="43" spans="1:21" s="3" customFormat="1" ht="27" customHeight="1" x14ac:dyDescent="0.25">
      <c r="A43" s="228"/>
      <c r="B43" s="204"/>
      <c r="C43" s="204"/>
      <c r="D43" s="204"/>
      <c r="E43" s="204"/>
      <c r="F43" s="204"/>
      <c r="G43" s="204"/>
      <c r="H43" s="204"/>
      <c r="I43" s="204"/>
      <c r="J43" s="205"/>
      <c r="K43" s="205"/>
      <c r="L43" s="206"/>
      <c r="M43" s="96" t="str">
        <f>'NIVEL DE CUMPLIMIENTO'!$A$41</f>
        <v>METAS que Aplican para este Seguimiento MAS</v>
      </c>
      <c r="N43" s="96">
        <f>'NIVEL DE CUMPLIMIENTO'!$E$41</f>
        <v>20</v>
      </c>
      <c r="O43" s="106" t="s">
        <v>136</v>
      </c>
      <c r="P43" s="44">
        <f>COUNTIF(P11:P35,2)</f>
        <v>0</v>
      </c>
      <c r="Q43" s="44">
        <f>COUNTIF(O11:O35,2)</f>
        <v>0</v>
      </c>
      <c r="R43" s="79">
        <f>SUMIF($O$11:$O$35,2,$N$11:$N$35)</f>
        <v>0</v>
      </c>
      <c r="S43" s="79">
        <f t="shared" si="0"/>
        <v>0</v>
      </c>
      <c r="T43" s="79">
        <f t="shared" si="1"/>
        <v>0</v>
      </c>
      <c r="U43" s="132" t="str">
        <f t="shared" si="2"/>
        <v>0 Repr. 0,0%</v>
      </c>
    </row>
    <row r="44" spans="1:21" s="3" customFormat="1" ht="27.75" customHeight="1" x14ac:dyDescent="0.25">
      <c r="A44" s="242" t="s">
        <v>137</v>
      </c>
      <c r="B44" s="245"/>
      <c r="C44" s="204"/>
      <c r="D44" s="204"/>
      <c r="E44" s="204"/>
      <c r="F44" s="204"/>
      <c r="G44" s="204"/>
      <c r="H44" s="204"/>
      <c r="I44" s="204"/>
      <c r="J44" s="205"/>
      <c r="K44" s="205"/>
      <c r="L44" s="204"/>
      <c r="M44" s="154"/>
      <c r="N44" s="154"/>
      <c r="O44" s="106" t="s">
        <v>138</v>
      </c>
      <c r="P44" s="44">
        <f>COUNTIF(P11:P35,1)</f>
        <v>0</v>
      </c>
      <c r="Q44" s="44">
        <f>COUNTIF(O11:O35,1)</f>
        <v>0</v>
      </c>
      <c r="R44" s="79">
        <f>SUMIF($O$11:$O$35,1,$N$11:$N$35)</f>
        <v>0</v>
      </c>
      <c r="S44" s="79">
        <f t="shared" si="0"/>
        <v>0</v>
      </c>
      <c r="T44" s="79">
        <f t="shared" si="1"/>
        <v>0</v>
      </c>
      <c r="U44" s="132" t="str">
        <f t="shared" si="2"/>
        <v>0 Repr. 0,0%</v>
      </c>
    </row>
    <row r="45" spans="1:21" s="3" customFormat="1" ht="83.25" customHeight="1" x14ac:dyDescent="0.25">
      <c r="A45" s="228"/>
      <c r="B45" s="204"/>
      <c r="C45" s="204"/>
      <c r="D45" s="204"/>
      <c r="E45" s="204"/>
      <c r="F45" s="204"/>
      <c r="G45" s="204"/>
      <c r="H45" s="204"/>
      <c r="I45" s="204"/>
      <c r="J45" s="205"/>
      <c r="K45" s="205"/>
      <c r="L45" s="204"/>
      <c r="M45" s="154"/>
      <c r="N45" s="154"/>
      <c r="O45" s="107">
        <v>0</v>
      </c>
      <c r="P45" s="44">
        <f>COUNTIF(P11:P35,0)</f>
        <v>1</v>
      </c>
      <c r="Q45" s="44">
        <f>COUNTIF(O11:O35,0)</f>
        <v>8</v>
      </c>
      <c r="R45" s="79">
        <f>SUMIF($O$11:$O$35,0,$N$11:$N$35)</f>
        <v>0</v>
      </c>
      <c r="S45" s="79">
        <f t="shared" si="0"/>
        <v>0</v>
      </c>
      <c r="T45" s="79">
        <f t="shared" si="1"/>
        <v>0.4</v>
      </c>
      <c r="U45" s="132" t="str">
        <f t="shared" si="2"/>
        <v>8 Repr. 40,0%</v>
      </c>
    </row>
    <row r="46" spans="1:21" s="3" customFormat="1" ht="27.75" customHeight="1" x14ac:dyDescent="0.25">
      <c r="A46" s="242" t="s">
        <v>139</v>
      </c>
      <c r="B46" s="245"/>
      <c r="C46" s="204"/>
      <c r="D46" s="204"/>
      <c r="E46" s="204"/>
      <c r="F46" s="204"/>
      <c r="G46" s="204"/>
      <c r="H46" s="204"/>
      <c r="I46" s="204"/>
      <c r="J46" s="205"/>
      <c r="K46" s="205"/>
      <c r="L46" s="204"/>
      <c r="M46" s="154"/>
      <c r="N46" s="154"/>
      <c r="O46" s="107" t="s">
        <v>140</v>
      </c>
      <c r="P46" s="44">
        <f>SUM(P38:P45)</f>
        <v>3</v>
      </c>
      <c r="Q46" s="44">
        <f>SUM(Q38:Q45)</f>
        <v>20</v>
      </c>
      <c r="R46" s="79">
        <f>SUM(R38:R45)</f>
        <v>10</v>
      </c>
      <c r="S46" s="79">
        <f>SUM(S38:S45)</f>
        <v>0.5</v>
      </c>
      <c r="T46" s="79">
        <f>SUM(T38:T45)</f>
        <v>1</v>
      </c>
    </row>
    <row r="47" spans="1:21" s="3" customFormat="1" ht="27.75" customHeight="1" x14ac:dyDescent="0.25">
      <c r="A47" s="228"/>
      <c r="B47" s="204"/>
      <c r="C47" s="204"/>
      <c r="D47" s="204"/>
      <c r="E47" s="204"/>
      <c r="F47" s="204"/>
      <c r="G47" s="204"/>
      <c r="H47" s="204"/>
      <c r="I47" s="204"/>
      <c r="J47" s="205"/>
      <c r="K47" s="205"/>
      <c r="L47" s="204"/>
      <c r="M47" s="154"/>
      <c r="N47" s="154"/>
      <c r="O47" s="109" t="s">
        <v>141</v>
      </c>
      <c r="P47" s="44"/>
      <c r="Q47" s="44">
        <f>SUM(Q38:Q45)</f>
        <v>20</v>
      </c>
      <c r="R47" s="127">
        <f>Q47/Q49</f>
        <v>1</v>
      </c>
      <c r="S47" s="244" t="s">
        <v>142</v>
      </c>
    </row>
    <row r="48" spans="1:21" s="3" customFormat="1" ht="27.75" customHeight="1" x14ac:dyDescent="0.25">
      <c r="A48" s="247" t="s">
        <v>143</v>
      </c>
      <c r="B48" s="246"/>
      <c r="C48" s="204"/>
      <c r="D48" s="204"/>
      <c r="E48" s="204"/>
      <c r="F48" s="204"/>
      <c r="G48" s="204"/>
      <c r="H48" s="204"/>
      <c r="I48" s="204"/>
      <c r="J48" s="205"/>
      <c r="K48" s="205"/>
      <c r="L48" s="204"/>
      <c r="M48" s="154"/>
      <c r="N48" s="154"/>
      <c r="O48" s="126" t="s">
        <v>144</v>
      </c>
      <c r="P48" s="44"/>
      <c r="Q48" s="44">
        <f>COUNTIF(O11:O35,"NA")</f>
        <v>0</v>
      </c>
      <c r="R48" s="127">
        <f>Q48/$Q$49</f>
        <v>0</v>
      </c>
      <c r="S48" s="228"/>
    </row>
    <row r="49" spans="1:20" s="3" customFormat="1" ht="27.75" customHeight="1" x14ac:dyDescent="0.25">
      <c r="A49" s="198"/>
      <c r="B49" s="225"/>
      <c r="C49" s="225"/>
      <c r="D49" s="225"/>
      <c r="E49" s="225"/>
      <c r="F49" s="225"/>
      <c r="G49" s="225"/>
      <c r="H49" s="225"/>
      <c r="I49" s="225"/>
      <c r="J49" s="226"/>
      <c r="K49" s="226"/>
      <c r="L49" s="225"/>
      <c r="M49" s="154"/>
      <c r="N49" s="154"/>
      <c r="O49" s="125" t="s">
        <v>145</v>
      </c>
      <c r="P49" s="44"/>
      <c r="Q49" s="44">
        <f>SUM(Q47:Q48)</f>
        <v>20</v>
      </c>
      <c r="R49" s="79">
        <f>SUM(R47:R48)</f>
        <v>1</v>
      </c>
    </row>
    <row r="50" spans="1:20" ht="15" customHeight="1" x14ac:dyDescent="0.25">
      <c r="A50" s="227" t="s">
        <v>146</v>
      </c>
      <c r="B50" s="184"/>
      <c r="C50" s="241" t="s">
        <v>147</v>
      </c>
      <c r="D50" s="190"/>
      <c r="E50" s="190"/>
      <c r="F50" s="214"/>
      <c r="G50" s="193"/>
      <c r="H50" s="188"/>
      <c r="I50" s="190"/>
      <c r="J50" s="205"/>
      <c r="K50" s="205"/>
      <c r="L50" s="190"/>
      <c r="M50" s="205"/>
      <c r="N50" s="205"/>
      <c r="O50" s="212"/>
      <c r="P50" s="212"/>
      <c r="Q50" s="212"/>
      <c r="R50" s="213"/>
      <c r="S50" s="190"/>
      <c r="T50" s="190"/>
    </row>
    <row r="51" spans="1:20" ht="15" customHeight="1" x14ac:dyDescent="0.25">
      <c r="A51" s="228"/>
      <c r="B51" s="206"/>
      <c r="C51" s="230" t="s">
        <v>148</v>
      </c>
      <c r="D51" s="174"/>
      <c r="E51" s="174"/>
      <c r="F51" s="171"/>
      <c r="G51" s="230" t="s">
        <v>149</v>
      </c>
      <c r="H51" s="174"/>
      <c r="I51" s="174"/>
      <c r="J51" s="217"/>
      <c r="K51" s="231"/>
      <c r="L51" s="230" t="s">
        <v>149</v>
      </c>
      <c r="M51" s="217"/>
      <c r="N51" s="217"/>
      <c r="O51" s="174"/>
      <c r="P51" s="174"/>
      <c r="Q51" s="174"/>
      <c r="R51" s="171"/>
      <c r="S51" s="30"/>
      <c r="T51" s="30"/>
    </row>
    <row r="52" spans="1:20" x14ac:dyDescent="0.25">
      <c r="A52" s="228"/>
      <c r="B52" s="206"/>
      <c r="C52" s="200" t="str">
        <f>IF(C51="Diligencie Responsable OCI","",LOOKUP(C51,Datos!$A$2:$A$6,Datos!$B$2:$B$6))</f>
        <v>Profesional en Actividades de Seguimiento</v>
      </c>
      <c r="D52" s="174"/>
      <c r="E52" s="174"/>
      <c r="F52" s="171"/>
      <c r="G52" s="200" t="str">
        <f>IF(G51="Diligencie Responsable OCI","",LOOKUP(G51,Datos!$A$2:$A$6,Datos!$B$2:$B$6))</f>
        <v/>
      </c>
      <c r="H52" s="174"/>
      <c r="I52" s="174"/>
      <c r="J52" s="217"/>
      <c r="K52" s="231"/>
      <c r="L52" s="200" t="str">
        <f>IF(L51="Diligencie Responsable OCI","",LOOKUP(L51,Datos!$A$2:$A$6,Datos!$B$2:$B$6))</f>
        <v/>
      </c>
      <c r="M52" s="217"/>
      <c r="N52" s="217"/>
      <c r="O52" s="174"/>
      <c r="P52" s="174"/>
      <c r="Q52" s="174"/>
      <c r="R52" s="171"/>
      <c r="S52" s="30"/>
      <c r="T52" s="30"/>
    </row>
    <row r="53" spans="1:20" ht="15" customHeight="1" x14ac:dyDescent="0.25">
      <c r="A53" s="228"/>
      <c r="B53" s="206"/>
      <c r="C53" s="241" t="s">
        <v>150</v>
      </c>
      <c r="D53" s="190"/>
      <c r="E53" s="190"/>
      <c r="F53" s="214"/>
      <c r="G53" s="193"/>
      <c r="H53" s="188"/>
      <c r="I53" s="190"/>
      <c r="J53" s="205"/>
      <c r="K53" s="205"/>
      <c r="L53" s="190"/>
      <c r="M53" s="205"/>
      <c r="N53" s="205"/>
      <c r="O53" s="212"/>
      <c r="P53" s="212"/>
      <c r="Q53" s="212"/>
      <c r="R53" s="213"/>
      <c r="S53" s="190"/>
      <c r="T53" s="190"/>
    </row>
    <row r="54" spans="1:20" x14ac:dyDescent="0.25">
      <c r="A54" s="228"/>
      <c r="B54" s="206"/>
      <c r="C54" s="243" t="s">
        <v>151</v>
      </c>
      <c r="D54" s="174"/>
      <c r="E54" s="174"/>
      <c r="F54" s="174"/>
      <c r="G54" s="174"/>
      <c r="H54" s="174"/>
      <c r="I54" s="174"/>
      <c r="J54" s="217"/>
      <c r="K54" s="217"/>
      <c r="L54" s="174"/>
      <c r="M54" s="217"/>
      <c r="N54" s="217"/>
      <c r="O54" s="174"/>
      <c r="P54" s="174"/>
      <c r="Q54" s="174"/>
      <c r="R54" s="171"/>
      <c r="S54" s="30"/>
      <c r="T54" s="30"/>
    </row>
    <row r="55" spans="1:20" ht="18" customHeight="1" x14ac:dyDescent="0.25">
      <c r="A55" s="198"/>
      <c r="B55" s="199"/>
      <c r="C55" s="200" t="s">
        <v>152</v>
      </c>
      <c r="D55" s="174"/>
      <c r="E55" s="174"/>
      <c r="F55" s="174"/>
      <c r="G55" s="174"/>
      <c r="H55" s="174"/>
      <c r="I55" s="174"/>
      <c r="J55" s="217"/>
      <c r="K55" s="217"/>
      <c r="L55" s="174"/>
      <c r="M55" s="217"/>
      <c r="N55" s="217"/>
      <c r="O55" s="174"/>
      <c r="P55" s="174"/>
      <c r="Q55" s="174"/>
      <c r="R55" s="171"/>
      <c r="S55" s="30"/>
      <c r="T55" s="30"/>
    </row>
  </sheetData>
  <autoFilter ref="A9:R55" xr:uid="{00000000-0009-0000-0000-000001000000}">
    <filterColumn colId="1" showButton="0"/>
    <filterColumn colId="3" showButton="0"/>
  </autoFilter>
  <mergeCells count="121">
    <mergeCell ref="G52:K52"/>
    <mergeCell ref="C52:F52"/>
    <mergeCell ref="D34:E34"/>
    <mergeCell ref="C50:T50"/>
    <mergeCell ref="R18:T18"/>
    <mergeCell ref="D18:E18"/>
    <mergeCell ref="C54:R54"/>
    <mergeCell ref="A44:A45"/>
    <mergeCell ref="B8:C9"/>
    <mergeCell ref="S47:S48"/>
    <mergeCell ref="D14:T14"/>
    <mergeCell ref="D29:T29"/>
    <mergeCell ref="R34:T34"/>
    <mergeCell ref="R16:T16"/>
    <mergeCell ref="B11:C11"/>
    <mergeCell ref="D11:E11"/>
    <mergeCell ref="R17:T17"/>
    <mergeCell ref="H8:H9"/>
    <mergeCell ref="J8:J9"/>
    <mergeCell ref="B44:L45"/>
    <mergeCell ref="B46:L47"/>
    <mergeCell ref="B35:C35"/>
    <mergeCell ref="B48:L49"/>
    <mergeCell ref="D35:E35"/>
    <mergeCell ref="A48:A49"/>
    <mergeCell ref="I8:I9"/>
    <mergeCell ref="M39:M40"/>
    <mergeCell ref="E4:F4"/>
    <mergeCell ref="C55:R55"/>
    <mergeCell ref="D30:E30"/>
    <mergeCell ref="B20:C20"/>
    <mergeCell ref="R28:T28"/>
    <mergeCell ref="A38:A43"/>
    <mergeCell ref="D24:T24"/>
    <mergeCell ref="C51:F51"/>
    <mergeCell ref="L51:R51"/>
    <mergeCell ref="D33:T33"/>
    <mergeCell ref="R25:T25"/>
    <mergeCell ref="R30:T30"/>
    <mergeCell ref="D21:E21"/>
    <mergeCell ref="R32:T32"/>
    <mergeCell ref="B23:C23"/>
    <mergeCell ref="D32:E32"/>
    <mergeCell ref="C53:T53"/>
    <mergeCell ref="L52:R52"/>
    <mergeCell ref="A46:A47"/>
    <mergeCell ref="B34:C34"/>
    <mergeCell ref="B30:C30"/>
    <mergeCell ref="B33:C33"/>
    <mergeCell ref="R5:T5"/>
    <mergeCell ref="A50:B55"/>
    <mergeCell ref="B24:C24"/>
    <mergeCell ref="G4:K4"/>
    <mergeCell ref="R11:T11"/>
    <mergeCell ref="B15:C15"/>
    <mergeCell ref="G51:K51"/>
    <mergeCell ref="D15:E15"/>
    <mergeCell ref="R13:T13"/>
    <mergeCell ref="D23:E23"/>
    <mergeCell ref="H5:I5"/>
    <mergeCell ref="R31:T31"/>
    <mergeCell ref="R15:T15"/>
    <mergeCell ref="R12:T12"/>
    <mergeCell ref="R21:T21"/>
    <mergeCell ref="L4:N4"/>
    <mergeCell ref="R8:T9"/>
    <mergeCell ref="A36:T36"/>
    <mergeCell ref="D8:E9"/>
    <mergeCell ref="D27:E27"/>
    <mergeCell ref="B17:C17"/>
    <mergeCell ref="D17:E17"/>
    <mergeCell ref="F8:G8"/>
    <mergeCell ref="M7:T7"/>
    <mergeCell ref="B12:C12"/>
    <mergeCell ref="R35:T35"/>
    <mergeCell ref="D13:E13"/>
    <mergeCell ref="H1:T1"/>
    <mergeCell ref="A8:A9"/>
    <mergeCell ref="A1:G1"/>
    <mergeCell ref="B29:C29"/>
    <mergeCell ref="M8:M9"/>
    <mergeCell ref="I7:L7"/>
    <mergeCell ref="I3:T3"/>
    <mergeCell ref="K8:K9"/>
    <mergeCell ref="B19:C19"/>
    <mergeCell ref="B28:C28"/>
    <mergeCell ref="D28:E28"/>
    <mergeCell ref="D12:E12"/>
    <mergeCell ref="D25:E25"/>
    <mergeCell ref="D10:T10"/>
    <mergeCell ref="D19:T19"/>
    <mergeCell ref="K6:T6"/>
    <mergeCell ref="C2:T2"/>
    <mergeCell ref="R22:T22"/>
    <mergeCell ref="B14:C14"/>
    <mergeCell ref="B13:C13"/>
    <mergeCell ref="A6:J6"/>
    <mergeCell ref="B21:C21"/>
    <mergeCell ref="R23:T23"/>
    <mergeCell ref="B38:L43"/>
    <mergeCell ref="R4:T4"/>
    <mergeCell ref="B32:C32"/>
    <mergeCell ref="B26:C26"/>
    <mergeCell ref="D26:E26"/>
    <mergeCell ref="B16:C16"/>
    <mergeCell ref="B25:C25"/>
    <mergeCell ref="R26:T26"/>
    <mergeCell ref="B27:C27"/>
    <mergeCell ref="B18:C18"/>
    <mergeCell ref="L8:L9"/>
    <mergeCell ref="N8:N9"/>
    <mergeCell ref="D16:E16"/>
    <mergeCell ref="B10:C10"/>
    <mergeCell ref="D20:E20"/>
    <mergeCell ref="R27:T27"/>
    <mergeCell ref="Q8:Q9"/>
    <mergeCell ref="B22:C22"/>
    <mergeCell ref="D22:E22"/>
    <mergeCell ref="B31:C31"/>
    <mergeCell ref="D31:E31"/>
    <mergeCell ref="R20:T20"/>
  </mergeCells>
  <dataValidations count="4">
    <dataValidation type="list" allowBlank="1" showInputMessage="1" showErrorMessage="1" sqref="K5 N5:P5" xr:uid="{00000000-0002-0000-0100-000000000000}">
      <formula1>"1,2,3,4,5,6,7,8,9,10,11,12,13,14,15,16,17,18,19,20,21,22,23,24,25,26,27,28,29,30,31"</formula1>
    </dataValidation>
    <dataValidation type="list" allowBlank="1" showInputMessage="1" showErrorMessage="1" sqref="L5 Q5" xr:uid="{00000000-0002-0000-0100-000001000000}">
      <formula1>"Enero,Mayo,Septiembre"</formula1>
    </dataValidation>
    <dataValidation type="list" allowBlank="1" showInputMessage="1" showErrorMessage="1" sqref="Q11:Q13 Q15:Q18 Q20:Q23 Q25:Q28 Q30:Q32 Q34:Q35" xr:uid="{00000000-0002-0000-0100-000002000000}">
      <formula1>"SI,NO,NA"</formula1>
    </dataValidation>
    <dataValidation type="list" allowBlank="1" showInputMessage="1" showErrorMessage="1" sqref="C51:L51" xr:uid="{00000000-0002-0000-0100-000003000000}">
      <formula1>responsable</formula1>
    </dataValidation>
  </dataValidations>
  <printOptions horizontalCentered="1"/>
  <pageMargins left="0" right="0" top="0" bottom="0.25" header="0" footer="0"/>
  <pageSetup paperSize="5" scale="42" orientation="landscape" r:id="rId1"/>
  <headerFooter scaleWithDoc="0" alignWithMargins="0">
    <oddFooter>&amp;L&amp;8  Responsable  Seguimiento: Oficina de Control Interno&amp;C&amp;G&amp;R&amp;8 PBX: (57-5) 4217940 Ext. 2131 - 2221
controlinterno@unimagdalena.edu.co
Pagina &amp;P de &amp;N</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B4"/>
  <sheetViews>
    <sheetView workbookViewId="0">
      <pane xSplit="1" ySplit="1" topLeftCell="B2" activePane="bottomRight" state="frozen"/>
      <selection pane="topRight" activeCell="B1" sqref="B1"/>
      <selection pane="bottomLeft" activeCell="A2" sqref="A2"/>
      <selection pane="bottomRight" activeCell="B1" sqref="B1"/>
    </sheetView>
  </sheetViews>
  <sheetFormatPr baseColWidth="10" defaultColWidth="99.28515625" defaultRowHeight="18.75" x14ac:dyDescent="0.25"/>
  <cols>
    <col min="1" max="1" width="31.28515625" style="16" customWidth="1"/>
    <col min="2" max="2" width="152" style="16" customWidth="1"/>
    <col min="3" max="3" width="99.28515625" style="16" customWidth="1"/>
    <col min="4" max="16384" width="99.28515625" style="16"/>
  </cols>
  <sheetData>
    <row r="1" spans="1:2" ht="37.5" customHeight="1" x14ac:dyDescent="0.25">
      <c r="A1" s="17" t="s">
        <v>153</v>
      </c>
      <c r="B1" s="17" t="s">
        <v>154</v>
      </c>
    </row>
    <row r="2" spans="1:2" ht="262.5" customHeight="1" x14ac:dyDescent="0.25">
      <c r="A2" s="18" t="s">
        <v>155</v>
      </c>
      <c r="B2" s="18" t="s">
        <v>156</v>
      </c>
    </row>
    <row r="3" spans="1:2" ht="225" customHeight="1" x14ac:dyDescent="0.25">
      <c r="A3" s="18" t="s">
        <v>157</v>
      </c>
      <c r="B3" s="18" t="s">
        <v>158</v>
      </c>
    </row>
    <row r="4" spans="1:2" ht="75" customHeight="1" x14ac:dyDescent="0.25">
      <c r="A4" s="18" t="s">
        <v>159</v>
      </c>
      <c r="B4" s="18" t="s">
        <v>160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1:L66"/>
  <sheetViews>
    <sheetView view="pageBreakPreview" zoomScale="80" zoomScaleNormal="80" zoomScaleSheetLayoutView="80" workbookViewId="0">
      <selection activeCell="A4" sqref="A4"/>
    </sheetView>
  </sheetViews>
  <sheetFormatPr baseColWidth="10" defaultColWidth="11.42578125" defaultRowHeight="15" x14ac:dyDescent="0.25"/>
  <cols>
    <col min="1" max="1" width="17.28515625" style="2" customWidth="1"/>
    <col min="2" max="2" width="39.140625" style="1" customWidth="1"/>
    <col min="3" max="3" width="16.85546875" style="1" customWidth="1"/>
    <col min="4" max="4" width="18.7109375" style="1" customWidth="1"/>
    <col min="5" max="5" width="21.5703125" style="43" customWidth="1"/>
    <col min="6" max="6" width="17.85546875" style="24" customWidth="1"/>
    <col min="7" max="7" width="8.28515625" style="43" customWidth="1"/>
    <col min="8" max="8" width="13.28515625" style="1" customWidth="1"/>
    <col min="9" max="9" width="7" style="1" customWidth="1"/>
    <col min="10" max="10" width="8.5703125" style="1" customWidth="1"/>
    <col min="11" max="11" width="39.5703125" style="1" customWidth="1"/>
    <col min="12" max="12" width="55.7109375" style="1" customWidth="1"/>
    <col min="13" max="13" width="11.42578125" style="1" customWidth="1"/>
    <col min="14" max="16384" width="11.42578125" style="1"/>
  </cols>
  <sheetData>
    <row r="1" spans="1:12" ht="18.75" customHeight="1" x14ac:dyDescent="0.25">
      <c r="A1" s="189" t="s">
        <v>0</v>
      </c>
      <c r="B1" s="190"/>
      <c r="C1" s="190"/>
      <c r="D1" s="190"/>
      <c r="E1" s="250"/>
      <c r="F1" s="188"/>
      <c r="G1" s="41"/>
      <c r="H1" s="155"/>
      <c r="I1" s="35"/>
      <c r="J1" s="35"/>
      <c r="K1" s="268" t="s">
        <v>1</v>
      </c>
      <c r="L1" s="190"/>
    </row>
    <row r="2" spans="1:12" ht="41.25" customHeight="1" x14ac:dyDescent="0.25">
      <c r="A2" s="10"/>
      <c r="B2" s="5"/>
      <c r="C2" s="191" t="s">
        <v>161</v>
      </c>
      <c r="D2" s="190"/>
      <c r="E2" s="250"/>
      <c r="F2" s="188"/>
      <c r="G2" s="250"/>
      <c r="H2" s="205"/>
      <c r="I2" s="190"/>
      <c r="J2" s="190"/>
      <c r="K2" s="190"/>
      <c r="L2" s="190"/>
    </row>
    <row r="3" spans="1:12" ht="15" customHeight="1" x14ac:dyDescent="0.25">
      <c r="A3" s="11"/>
      <c r="B3" s="6"/>
      <c r="C3" s="4"/>
      <c r="D3" s="4"/>
      <c r="E3" s="74"/>
      <c r="F3" s="21"/>
      <c r="G3" s="218"/>
      <c r="H3" s="205"/>
      <c r="I3" s="190"/>
      <c r="J3" s="190"/>
      <c r="K3" s="190"/>
      <c r="L3" s="190"/>
    </row>
    <row r="4" spans="1:12" ht="17.25" customHeight="1" x14ac:dyDescent="0.25">
      <c r="A4" s="9"/>
      <c r="B4" s="7"/>
      <c r="C4" s="68"/>
      <c r="D4" s="70" t="s">
        <v>162</v>
      </c>
      <c r="E4" s="71" t="s">
        <v>163</v>
      </c>
      <c r="F4" s="69">
        <f>'Verificación OCI'!R4</f>
        <v>46203</v>
      </c>
      <c r="G4" s="67"/>
      <c r="H4" s="156" t="s">
        <v>164</v>
      </c>
      <c r="I4" s="36"/>
      <c r="J4" s="36"/>
      <c r="K4" s="69" t="str">
        <f>CONCATENATE("Del ",'Verificación OCI'!K5," al ",'Verificación OCI'!N5," de ",'Verificación OCI'!Q5)</f>
        <v xml:space="preserve">Del  al  de </v>
      </c>
      <c r="L4" s="72"/>
    </row>
    <row r="5" spans="1:12" ht="17.25" customHeight="1" x14ac:dyDescent="0.25">
      <c r="A5" s="37"/>
      <c r="B5" s="38"/>
      <c r="C5" s="290"/>
      <c r="D5" s="190"/>
      <c r="E5" s="250"/>
      <c r="F5" s="249" t="str">
        <f>'Verificación OCI'!E4</f>
        <v>Denominación del Plan:</v>
      </c>
      <c r="G5" s="250"/>
      <c r="H5" s="205"/>
      <c r="I5" s="48"/>
      <c r="J5" s="48"/>
      <c r="K5" s="283" t="str">
        <f>'Verificación OCI'!G4</f>
        <v>PTEP UNIMAGDALENA</v>
      </c>
      <c r="L5" s="190"/>
    </row>
    <row r="6" spans="1:12" ht="15" customHeight="1" x14ac:dyDescent="0.25">
      <c r="A6" s="224" t="str">
        <f>'Verificación OCI'!A6</f>
        <v xml:space="preserve">Fecha de Publicación del Plan: </v>
      </c>
      <c r="B6" s="225"/>
      <c r="C6" s="225"/>
      <c r="D6" s="225"/>
      <c r="E6" s="225"/>
      <c r="F6" s="225"/>
      <c r="G6" s="225"/>
      <c r="H6" s="226"/>
      <c r="I6" s="60"/>
      <c r="J6" s="60"/>
      <c r="K6" s="246" t="str">
        <f>'Verificación OCI'!K6</f>
        <v>11 de noviembre 2025 en https://www.unimagdalena.edu.co/Content/DocumentosSubItems/subitem-20251124171828_462.pdf</v>
      </c>
      <c r="L6" s="225"/>
    </row>
    <row r="7" spans="1:12" ht="26.25" customHeight="1" x14ac:dyDescent="0.25">
      <c r="A7" s="186" t="s">
        <v>6</v>
      </c>
      <c r="B7" s="186" t="s">
        <v>7</v>
      </c>
      <c r="C7" s="184"/>
      <c r="D7" s="186" t="s">
        <v>8</v>
      </c>
      <c r="E7" s="184"/>
      <c r="F7" s="195" t="s">
        <v>118</v>
      </c>
      <c r="G7" s="208" t="s">
        <v>165</v>
      </c>
      <c r="H7" s="299" t="s">
        <v>13</v>
      </c>
      <c r="I7" s="255" t="s">
        <v>166</v>
      </c>
      <c r="J7" s="255" t="s">
        <v>167</v>
      </c>
      <c r="K7" s="267" t="s">
        <v>122</v>
      </c>
      <c r="L7" s="184"/>
    </row>
    <row r="8" spans="1:12" ht="21.75" customHeight="1" x14ac:dyDescent="0.25">
      <c r="A8" s="180"/>
      <c r="B8" s="198"/>
      <c r="C8" s="199"/>
      <c r="D8" s="198"/>
      <c r="E8" s="199"/>
      <c r="F8" s="180"/>
      <c r="G8" s="180"/>
      <c r="H8" s="210"/>
      <c r="I8" s="180"/>
      <c r="J8" s="180"/>
      <c r="K8" s="198"/>
      <c r="L8" s="199"/>
    </row>
    <row r="9" spans="1:12" s="15" customFormat="1" ht="21" customHeight="1" x14ac:dyDescent="0.25">
      <c r="A9" s="14">
        <v>1</v>
      </c>
      <c r="B9" s="170" t="s">
        <v>123</v>
      </c>
      <c r="C9" s="171"/>
      <c r="D9" s="277" t="str">
        <f>'Verificación OCI'!D10:R10</f>
        <v>Diagnóstico</v>
      </c>
      <c r="E9" s="174"/>
      <c r="F9" s="174"/>
      <c r="G9" s="174"/>
      <c r="H9" s="217"/>
      <c r="I9" s="174"/>
      <c r="J9" s="174"/>
      <c r="K9" s="174"/>
      <c r="L9" s="171"/>
    </row>
    <row r="10" spans="1:12" ht="45" customHeight="1" x14ac:dyDescent="0.25">
      <c r="A10" s="8" t="str">
        <f>'Verificación OCI'!A11</f>
        <v>1.1</v>
      </c>
      <c r="B10" s="182" t="str">
        <f>'Verificación OCI'!B11:C11</f>
        <v>Realizar una revisión documental de políticas, planes y normativas internas</v>
      </c>
      <c r="C10" s="171"/>
      <c r="D10" s="182" t="str">
        <f>'Verificación OCI'!D11:E11</f>
        <v>Revisar los documentos internos que establecen las directrices, procedimientos y lineamientos de la Universidad</v>
      </c>
      <c r="E10" s="171"/>
      <c r="F10" s="97" t="str">
        <f>'Verificación OCI'!H11</f>
        <v>Oficina Asesora de Planeación Oficina de Control Interno</v>
      </c>
      <c r="G10" s="98" t="str">
        <f>IF('Verificación OCI'!N11="NA","NO","SI")</f>
        <v>SI</v>
      </c>
      <c r="H10" s="99">
        <f>'Verificación OCI'!N11</f>
        <v>1</v>
      </c>
      <c r="I10" s="100">
        <f>IF(H10="NA","NO",IF(H10&gt;=1,1,"NO"))</f>
        <v>1</v>
      </c>
      <c r="J10" s="100">
        <f>IF('Verificación OCI'!G11&gt;$F$4,0,IF(I10=1,0,1))</f>
        <v>0</v>
      </c>
      <c r="K10" s="200" t="str">
        <f>IF('Verificación OCI'!R11=""," ",'Verificación OCI'!R11)</f>
        <v>Actividad cumplida. Se realizó la revisión documental de políticas, planes, normativas internas, directrices, procedimientos y lineamientos institucionales como insumo para el diagnóstico del PTEP.</v>
      </c>
      <c r="L10" s="171"/>
    </row>
    <row r="11" spans="1:12" ht="62.25" customHeight="1" x14ac:dyDescent="0.25">
      <c r="A11" s="8" t="str">
        <f>'Verificación OCI'!A12</f>
        <v>1.2</v>
      </c>
      <c r="B11" s="182" t="str">
        <f>'Verificación OCI'!B12:C12</f>
        <v>Identificar los riesgos en procesos críticos</v>
      </c>
      <c r="C11" s="171"/>
      <c r="D11" s="182" t="str">
        <f>'Verificación OCI'!D12:E12</f>
        <v>Identificar los procesos institucionales que manejan recursos, decisiones sensibles o que tienen alto impacto en la gestión institucional para identificar puntos vulnerables, valorar el riesgo según su probabilidad de ocurrencia y su impacto y finalmente priorizar riesgos para enfocar acciones preventivas</v>
      </c>
      <c r="E11" s="171"/>
      <c r="F11" s="97" t="str">
        <f>'Verificación OCI'!H12</f>
        <v>Oficina Asesora de Planeación Oficina de Control Interno</v>
      </c>
      <c r="G11" s="98" t="str">
        <f>IF('Verificación OCI'!N12="NA","NO","SI")</f>
        <v>SI</v>
      </c>
      <c r="H11" s="99">
        <f>'Verificación OCI'!N12</f>
        <v>1</v>
      </c>
      <c r="I11" s="100">
        <f>IF(H11="NA","NO",IF(H11&gt;=1,1,"NO"))</f>
        <v>1</v>
      </c>
      <c r="J11" s="100">
        <f>IF('Verificación OCI'!G12&gt;$F$4,0,IF(I11=1,0,1))</f>
        <v>0</v>
      </c>
      <c r="K11" s="200" t="str">
        <f>IF('Verificación OCI'!R12=""," ",'Verificación OCI'!R12)</f>
        <v xml:space="preserve"> </v>
      </c>
      <c r="L11" s="171"/>
    </row>
    <row r="12" spans="1:12" ht="62.25" customHeight="1" x14ac:dyDescent="0.25">
      <c r="A12" s="8" t="str">
        <f>'Verificación OCI'!A13</f>
        <v>1.3</v>
      </c>
      <c r="B12" s="182" t="str">
        <f>'Verificación OCI'!B13:C13</f>
        <v>Documentar los resultados</v>
      </c>
      <c r="C12" s="171"/>
      <c r="D12" s="182" t="str">
        <f>'Verificación OCI'!D13:E13</f>
        <v>Con base en la información generada y las brechas identificadas, elaborar el informe de diagnóstico y preparar los insumos para las etapas siguientes</v>
      </c>
      <c r="E12" s="171"/>
      <c r="F12" s="97" t="str">
        <f>'Verificación OCI'!H13</f>
        <v>Oficina Asesora de Planeación Oficina de Control Interno</v>
      </c>
      <c r="G12" s="98" t="str">
        <f>IF('Verificación OCI'!N13="NA","NO","SI")</f>
        <v>SI</v>
      </c>
      <c r="H12" s="99">
        <f>'Verificación OCI'!N13</f>
        <v>1</v>
      </c>
      <c r="I12" s="100">
        <f>IF(H12="NA","NO",IF(H12&gt;=1,1,"NO"))</f>
        <v>1</v>
      </c>
      <c r="J12" s="100">
        <f>IF('Verificación OCI'!G13&gt;$F$4,0,IF(I12=1,0,1))</f>
        <v>0</v>
      </c>
      <c r="K12" s="200" t="str">
        <f>IF('Verificación OCI'!R13=""," ",'Verificación OCI'!R13)</f>
        <v xml:space="preserve"> </v>
      </c>
      <c r="L12" s="171"/>
    </row>
    <row r="13" spans="1:12" ht="21" customHeight="1" x14ac:dyDescent="0.25">
      <c r="A13" s="34">
        <v>2</v>
      </c>
      <c r="B13" s="170" t="s">
        <v>123</v>
      </c>
      <c r="C13" s="171"/>
      <c r="D13" s="248" t="str">
        <f>'Verificación OCI'!D14:R14</f>
        <v xml:space="preserve"> Formulación</v>
      </c>
      <c r="E13" s="174"/>
      <c r="F13" s="174"/>
      <c r="G13" s="174"/>
      <c r="H13" s="217"/>
      <c r="I13" s="174"/>
      <c r="J13" s="174"/>
      <c r="K13" s="174"/>
      <c r="L13" s="171"/>
    </row>
    <row r="14" spans="1:12" ht="45" customHeight="1" x14ac:dyDescent="0.25">
      <c r="A14" s="8" t="str">
        <f>'Verificación OCI'!A15</f>
        <v>2.1</v>
      </c>
      <c r="B14" s="182" t="str">
        <f>'Verificación OCI'!B15:C15</f>
        <v>Realizar el diseño metodológico del PTEP</v>
      </c>
      <c r="C14" s="171"/>
      <c r="D14" s="182" t="str">
        <f>'Verificación OCI'!D15:E15</f>
        <v>Definir la estructura del programa (componentes transversales y programáticos). Establecer los objetivos, líneas estratégicas y principios orientadores. Elaborar una propuesta de indicadores de seguimiento.</v>
      </c>
      <c r="E14" s="171"/>
      <c r="F14" s="97" t="str">
        <f>'Verificación OCI'!H15</f>
        <v>Oficina Asesora de Planeación Oficina de Control Interno</v>
      </c>
      <c r="G14" s="98" t="str">
        <f>IF('Verificación OCI'!N15="NA","NO","SI")</f>
        <v>SI</v>
      </c>
      <c r="H14" s="99">
        <f>'Verificación OCI'!N15</f>
        <v>1</v>
      </c>
      <c r="I14" s="100">
        <f>IF(H14="NA","NO",IF(H14&gt;=1,1,"NO"))</f>
        <v>1</v>
      </c>
      <c r="J14" s="100">
        <f>IF('Verificación OCI'!G15&gt;$F$4,0,IF(I14=1,0,1))</f>
        <v>0</v>
      </c>
      <c r="K14" s="200" t="str">
        <f>IF('Verificación OCI'!R15=""," ",'Verificación OCI'!R15)</f>
        <v>Actividad cumplida. Se definió la estructura metodológica del programa, incluyendo componentes, objetivos, líneas estratégicas, principios orientadores e indicadores de seguimiento.</v>
      </c>
      <c r="L14" s="171"/>
    </row>
    <row r="15" spans="1:12" ht="30" customHeight="1" x14ac:dyDescent="0.25">
      <c r="A15" s="8" t="str">
        <f>'Verificación OCI'!A16</f>
        <v>2.2</v>
      </c>
      <c r="B15" s="182" t="str">
        <f>'Verificación OCI'!B16:C16</f>
        <v>Definir el documento preliminar del PTEP</v>
      </c>
      <c r="C15" s="171"/>
      <c r="D15" s="182" t="str">
        <f>'Verificación OCI'!D16:E16</f>
        <v>Estructurar un documento preliminar que cumpla con el estándar definido en el Anexo Técnico emitido por la Secretaría de Transparencia.</v>
      </c>
      <c r="E15" s="171"/>
      <c r="F15" s="97" t="str">
        <f>'Verificación OCI'!H16</f>
        <v xml:space="preserve">Oficina Asesora de Planeación </v>
      </c>
      <c r="G15" s="98" t="str">
        <f>IF('Verificación OCI'!N16="NA","NO","SI")</f>
        <v>SI</v>
      </c>
      <c r="H15" s="99">
        <f>'Verificación OCI'!N16</f>
        <v>1</v>
      </c>
      <c r="I15" s="100">
        <f>IF(H15="NA","NO",IF(H15&gt;=1,1,"NO"))</f>
        <v>1</v>
      </c>
      <c r="J15" s="100">
        <f>IF('Verificación OCI'!G16&gt;$F$4,0,IF(I15=1,0,1))</f>
        <v>0</v>
      </c>
      <c r="K15" s="200" t="str">
        <f>IF('Verificación OCI'!R16=""," ",'Verificación OCI'!R16)</f>
        <v>Actividad cumplida. Se elaboró el documento preliminar del PTEP conforme a los requerimientos del Anexo Técnico y se cuenta con una versión técnicamente estructurada.</v>
      </c>
      <c r="L15" s="171"/>
    </row>
    <row r="16" spans="1:12" ht="75" customHeight="1" x14ac:dyDescent="0.25">
      <c r="A16" s="8" t="str">
        <f>'Verificación OCI'!A17</f>
        <v>2.3</v>
      </c>
      <c r="B16" s="182" t="str">
        <f>'Verificación OCI'!B17:C17</f>
        <v>Realizar mesas de trabajo con los Líderes de Procesos para la formulación del documento preliminar del PTEP</v>
      </c>
      <c r="C16" s="171"/>
      <c r="D16" s="182" t="str">
        <f>'Verificación OCI'!D17:E17</f>
        <v>Programar mesas de trabajo para la formulación del documento preliminar del PTEP con las responsabilidades de cada proceso en la ejecución de las acciones que hacen parte de los componentes del PTEP y las herramientas de gestión que permitan identificar, evaluar, controlar y realizar monitoreo a los riesgos (para la integridad  o asociados a conflictos de intereses, soborno, fraude y corrupción propiamente dicha) asociados a los Procesos.</v>
      </c>
      <c r="E16" s="171"/>
      <c r="F16" s="97" t="str">
        <f>'Verificación OCI'!H17</f>
        <v>Oficina Asesora de Planeación Oficina de Control Interno 
Líderes de Procesos</v>
      </c>
      <c r="G16" s="98" t="str">
        <f>IF('Verificación OCI'!N17="NA","NO","SI")</f>
        <v>SI</v>
      </c>
      <c r="H16" s="99">
        <f>'Verificación OCI'!N17</f>
        <v>0.8</v>
      </c>
      <c r="I16" s="100" t="str">
        <f>IF(H16="NA","NO",IF(H16&gt;=1,1,"NO"))</f>
        <v>NO</v>
      </c>
      <c r="J16" s="100">
        <f>IF('Verificación OCI'!G17&gt;$F$4,0,IF(I16=1,0,1))</f>
        <v>1</v>
      </c>
      <c r="K16" s="200" t="str">
        <f>IF('Verificación OCI'!R17=""," ",'Verificación OCI'!R17)</f>
        <v>Actividad con avance significativo. Se han adelantado mesas de trabajo y articulación con líderes de procesos; algunas reuniones se reprogramaron por la coyuntura del informe de autoevaluación con fines de acreditación.</v>
      </c>
      <c r="L16" s="171"/>
    </row>
    <row r="17" spans="1:12" ht="30" customHeight="1" x14ac:dyDescent="0.25">
      <c r="A17" s="8" t="str">
        <f>'Verificación OCI'!A18</f>
        <v>2.4</v>
      </c>
      <c r="B17" s="182" t="str">
        <f>'Verificación OCI'!B18:C18</f>
        <v>Consolidar el documento preliminar del PTEP</v>
      </c>
      <c r="C17" s="171"/>
      <c r="D17" s="182" t="str">
        <f>'Verificación OCI'!D18:E18</f>
        <v>Con el resultado de las mesas de trabajo, consolidar el documento preliminar del PTEP que incluya los componentes, las acciones y los estándares definidos en el Anexo Técnico emitido por la Secretaría de Transparencia.</v>
      </c>
      <c r="E17" s="171"/>
      <c r="F17" s="97" t="str">
        <f>'Verificación OCI'!H18</f>
        <v xml:space="preserve">Oficina Asesora de Planeación </v>
      </c>
      <c r="G17" s="98" t="str">
        <f>IF('Verificación OCI'!N18="NA","NO","SI")</f>
        <v>SI</v>
      </c>
      <c r="H17" s="99">
        <f>'Verificación OCI'!N18</f>
        <v>0.8</v>
      </c>
      <c r="I17" s="100" t="str">
        <f>IF(H17="NA","NO",IF(H17&gt;=1,1,"NO"))</f>
        <v>NO</v>
      </c>
      <c r="J17" s="100">
        <f>IF('Verificación OCI'!G18&gt;$F$4,0,IF(I17=1,0,1))</f>
        <v>1</v>
      </c>
      <c r="K17" s="200" t="str">
        <f>IF('Verificación OCI'!R18=""," ",'Verificación OCI'!R18)</f>
        <v>Actividad en fase final. Se cuenta con documento preliminar consolidado y al inicio de julio se enviará a responsables para socialización y validación, con plazo de una semana para observaciones y aportes.</v>
      </c>
      <c r="L17" s="171"/>
    </row>
    <row r="18" spans="1:12" ht="15" customHeight="1" x14ac:dyDescent="0.25">
      <c r="A18" s="34">
        <v>3</v>
      </c>
      <c r="B18" s="170" t="s">
        <v>123</v>
      </c>
      <c r="C18" s="171"/>
      <c r="D18" s="248" t="str">
        <f>'Verificación OCI'!D19:R19</f>
        <v>Validación</v>
      </c>
      <c r="E18" s="174"/>
      <c r="F18" s="174"/>
      <c r="G18" s="174"/>
      <c r="H18" s="217"/>
      <c r="I18" s="174"/>
      <c r="J18" s="174"/>
      <c r="K18" s="174"/>
      <c r="L18" s="171"/>
    </row>
    <row r="19" spans="1:12" ht="30" customHeight="1" x14ac:dyDescent="0.25">
      <c r="A19" s="8" t="str">
        <f>'Verificación OCI'!A20</f>
        <v>3.1</v>
      </c>
      <c r="B19" s="182" t="str">
        <f>'Verificación OCI'!B20:C20</f>
        <v>Estructurar el Formulario para la Consulta Pública del documento del
PTEP</v>
      </c>
      <c r="C19" s="171"/>
      <c r="D19" s="182" t="str">
        <f>'Verificación OCI'!D20:E20</f>
        <v>Definición del Formulario para realizar la Consulta Pública del documento del PTEP y publicarlo en la Página Web Institucional.</v>
      </c>
      <c r="E19" s="171"/>
      <c r="F19" s="97" t="str">
        <f>'Verificación OCI'!H20</f>
        <v xml:space="preserve">Oficina Asesora de Planeación </v>
      </c>
      <c r="G19" s="98" t="str">
        <f>IF('Verificación OCI'!N20="NA","NO","SI")</f>
        <v>SI</v>
      </c>
      <c r="H19" s="99">
        <f>'Verificación OCI'!N20</f>
        <v>0.8</v>
      </c>
      <c r="I19" s="100" t="str">
        <f>IF(H19="NA","NO",IF(H19&gt;=1,1,"NO"))</f>
        <v>NO</v>
      </c>
      <c r="J19" s="100">
        <f>IF('Verificación OCI'!G20&gt;$F$4,0,IF(I19=1,0,1))</f>
        <v>1</v>
      </c>
      <c r="K19" s="200" t="str">
        <f>IF('Verificación OCI'!R20=""," ",'Verificación OCI'!R20)</f>
        <v xml:space="preserve"> </v>
      </c>
      <c r="L19" s="171"/>
    </row>
    <row r="20" spans="1:12" ht="75" customHeight="1" x14ac:dyDescent="0.25">
      <c r="A20" s="8" t="str">
        <f>'Verificación OCI'!A21</f>
        <v>3.2</v>
      </c>
      <c r="B20" s="182" t="str">
        <f>'Verificación OCI'!B21:C21</f>
        <v>Realizar Consulta Pública del documento preliminar del PTEP</v>
      </c>
      <c r="C20" s="171"/>
      <c r="D20" s="182" t="str">
        <f>'Verificación OCI'!D21:E21</f>
        <v>Publicación de la Consulta Pública del documento preliminar del PTEP en la Página Web, para que los Grupos de Valor o Partes Interesadas (con directivos, docentes, administrativos y estudiantes, entre otros) realicen aportes o sugerencias buscando llevar a cabo un proceso de construcción colaborativa.</v>
      </c>
      <c r="E20" s="171"/>
      <c r="F20" s="97" t="str">
        <f>'Verificación OCI'!H21</f>
        <v>Oficina Asesora de Planeación Centro de Ingeniería y Desarrollo de Software</v>
      </c>
      <c r="G20" s="98" t="str">
        <f>IF('Verificación OCI'!N21="NA","NO","SI")</f>
        <v>SI</v>
      </c>
      <c r="H20" s="99">
        <f>'Verificación OCI'!N21</f>
        <v>0.5</v>
      </c>
      <c r="I20" s="100" t="str">
        <f>IF(H20="NA","NO",IF(H20&gt;=1,1,"NO"))</f>
        <v>NO</v>
      </c>
      <c r="J20" s="100">
        <f>IF('Verificación OCI'!G21&gt;$F$4,0,IF(I20=1,0,1))</f>
        <v>1</v>
      </c>
      <c r="K20" s="200" t="str">
        <f>IF('Verificación OCI'!R21=""," ",'Verificación OCI'!R21)</f>
        <v xml:space="preserve"> </v>
      </c>
      <c r="L20" s="171"/>
    </row>
    <row r="21" spans="1:12" ht="45" customHeight="1" x14ac:dyDescent="0.25">
      <c r="A21" s="8" t="str">
        <f>'Verificación OCI'!A22</f>
        <v>3.3</v>
      </c>
      <c r="B21" s="182" t="str">
        <f>'Verificación OCI'!B22:C22</f>
        <v>Recopilar y analizar las observaciones y sugerencias.</v>
      </c>
      <c r="C21" s="171"/>
      <c r="D21" s="182" t="str">
        <f>'Verificación OCI'!D22:E22</f>
        <v>Transcurrido el término establecido para realizar aportes, se recopilan y categorizan para analizar la pertinencia de realizar los ajustes.</v>
      </c>
      <c r="E21" s="171"/>
      <c r="F21" s="97" t="str">
        <f>'Verificación OCI'!H22</f>
        <v>Oficina Asesora de Planeación Oficina de Control Interno</v>
      </c>
      <c r="G21" s="98" t="str">
        <f>IF('Verificación OCI'!N22="NA","NO","SI")</f>
        <v>SI</v>
      </c>
      <c r="H21" s="99">
        <f>'Verificación OCI'!N22</f>
        <v>0</v>
      </c>
      <c r="I21" s="100" t="str">
        <f>IF(H21="NA","NO",IF(H21&gt;=1,1,"NO"))</f>
        <v>NO</v>
      </c>
      <c r="J21" s="100">
        <f>IF('Verificación OCI'!G22&gt;$F$4,0,IF(I21=1,0,1))</f>
        <v>1</v>
      </c>
      <c r="K21" s="200" t="str">
        <f>IF('Verificación OCI'!R22=""," ",'Verificación OCI'!R22)</f>
        <v xml:space="preserve"> </v>
      </c>
      <c r="L21" s="171"/>
    </row>
    <row r="22" spans="1:12" ht="30" customHeight="1" x14ac:dyDescent="0.25">
      <c r="A22" s="8" t="str">
        <f>'Verificación OCI'!A23</f>
        <v>3.4</v>
      </c>
      <c r="B22" s="182" t="str">
        <f>'Verificación OCI'!B23:C23</f>
        <v>Hacer los ajustes al documento del PTEP</v>
      </c>
      <c r="C22" s="171"/>
      <c r="D22" s="182" t="str">
        <f>'Verificación OCI'!D23:E23</f>
        <v>Estructurar la versión final del documento preliminar del PTEP incluyendo las sugerencias realizadas por los Grupos de Valor o Partes Interesadas durante la Consulta Pública.</v>
      </c>
      <c r="E22" s="171"/>
      <c r="F22" s="97" t="str">
        <f>'Verificación OCI'!H23</f>
        <v xml:space="preserve">Oficina Asesora de Planeación </v>
      </c>
      <c r="G22" s="98" t="str">
        <f>IF('Verificación OCI'!N23="NA","NO","SI")</f>
        <v>SI</v>
      </c>
      <c r="H22" s="99">
        <f>'Verificación OCI'!N23</f>
        <v>0</v>
      </c>
      <c r="I22" s="100" t="str">
        <f>IF(H22="NA","NO",IF(H22&gt;=1,1,"NO"))</f>
        <v>NO</v>
      </c>
      <c r="J22" s="100">
        <f>IF('Verificación OCI'!G23&gt;$F$4,0,IF(I22=1,0,1))</f>
        <v>1</v>
      </c>
      <c r="K22" s="200" t="str">
        <f>IF('Verificación OCI'!R23=""," ",'Verificación OCI'!R23)</f>
        <v xml:space="preserve"> </v>
      </c>
      <c r="L22" s="171"/>
    </row>
    <row r="23" spans="1:12" ht="22.5" customHeight="1" x14ac:dyDescent="0.25">
      <c r="A23" s="34">
        <v>4</v>
      </c>
      <c r="B23" s="170" t="s">
        <v>123</v>
      </c>
      <c r="C23" s="171"/>
      <c r="D23" s="248" t="str">
        <f>'Verificación OCI'!D24:R24</f>
        <v>Consolidación</v>
      </c>
      <c r="E23" s="174"/>
      <c r="F23" s="174"/>
      <c r="G23" s="174"/>
      <c r="H23" s="217"/>
      <c r="I23" s="174"/>
      <c r="J23" s="174"/>
      <c r="K23" s="174"/>
      <c r="L23" s="171"/>
    </row>
    <row r="24" spans="1:12" ht="48.75" customHeight="1" x14ac:dyDescent="0.25">
      <c r="A24" s="8" t="str">
        <f>'Verificación OCI'!A25</f>
        <v>4.1</v>
      </c>
      <c r="B24" s="182" t="str">
        <f>'Verificación OCI'!B25:C25</f>
        <v>Realizar la revisión técnica del documento.</v>
      </c>
      <c r="C24" s="171"/>
      <c r="D24" s="182" t="str">
        <f>'Verificación OCI'!D25:E25</f>
        <v>Una vez consolidado el documento verificar que cumple con todos los requerimientos establecidos en la normatividad del PTEP.</v>
      </c>
      <c r="E24" s="171"/>
      <c r="F24" s="97" t="str">
        <f>'Verificación OCI'!H25</f>
        <v>Oficina Asesora de Planeación, Oficina de Control Interno</v>
      </c>
      <c r="G24" s="98" t="str">
        <f>IF('Verificación OCI'!N25="NA","NO","SI")</f>
        <v>SI</v>
      </c>
      <c r="H24" s="99">
        <f>'Verificación OCI'!N25</f>
        <v>0.8</v>
      </c>
      <c r="I24" s="100" t="str">
        <f>IF(H24="NA","NO",IF(H24&gt;=1,1,"NO"))</f>
        <v>NO</v>
      </c>
      <c r="J24" s="100">
        <f>IF('Verificación OCI'!G25&gt;$F$4,0,IF(I24=1,0,1))</f>
        <v>1</v>
      </c>
      <c r="K24" s="200" t="str">
        <f>IF('Verificación OCI'!R25=""," ",'Verificación OCI'!R25)</f>
        <v>Actividad con avance significativo. Se cuenta con una versión técnicamente estructurada del documento, pendiente de revisión técnica final una vez culminen la validación y los ajustes correspondientes.</v>
      </c>
      <c r="L24" s="171"/>
    </row>
    <row r="25" spans="1:12" ht="48.75" customHeight="1" x14ac:dyDescent="0.25">
      <c r="A25" s="8" t="str">
        <f>'Verificación OCI'!A26</f>
        <v>4.2</v>
      </c>
      <c r="B25" s="182" t="str">
        <f>'Verificación OCI'!B26:C26</f>
        <v>Articular con instrumentos de planeación institucional.</v>
      </c>
      <c r="C25" s="171"/>
      <c r="D25" s="182" t="str">
        <f>'Verificación OCI'!D26:E26</f>
        <v>Revisar que todas las iniciativas relacionadas con la transparencia, la ética y la lucha contra la corrupción estén alineadas con el plan de desarrollo, plan de gobierno, el plan de acción anual  y demás documentos de planificación institucional para facilitar su implementación.</v>
      </c>
      <c r="E25" s="171"/>
      <c r="F25" s="97" t="str">
        <f>'Verificación OCI'!H26</f>
        <v xml:space="preserve">Oficina Asesora de Planeación </v>
      </c>
      <c r="G25" s="98" t="str">
        <f>IF('Verificación OCI'!N26="NA","NO","SI")</f>
        <v>SI</v>
      </c>
      <c r="H25" s="99">
        <f>'Verificación OCI'!N26</f>
        <v>0.8</v>
      </c>
      <c r="I25" s="100" t="str">
        <f>IF(H25="NA","NO",IF(H25&gt;=1,1,"NO"))</f>
        <v>NO</v>
      </c>
      <c r="J25" s="100">
        <f>IF('Verificación OCI'!G26&gt;$F$4,0,IF(I25=1,0,1))</f>
        <v>1</v>
      </c>
      <c r="K25" s="200" t="str">
        <f>IF('Verificación OCI'!R26=""," ",'Verificación OCI'!R26)</f>
        <v>Actividad con avance parcial. En el documento técnico se han articulado acciones identificadas con el Plan de Gobierno, el proceso de autoevaluación institucional y el Plan de Desarrollo PDU 2030.</v>
      </c>
      <c r="L25" s="171"/>
    </row>
    <row r="26" spans="1:12" ht="48.75" customHeight="1" x14ac:dyDescent="0.25">
      <c r="A26" s="8" t="str">
        <f>'Verificación OCI'!A27</f>
        <v>4.3</v>
      </c>
      <c r="B26" s="182" t="str">
        <f>'Verificación OCI'!B27:C27</f>
        <v>Preparar los anexos y soportes técnicos</v>
      </c>
      <c r="C26" s="171"/>
      <c r="D26" s="182" t="str">
        <f>'Verificación OCI'!D27:E27</f>
        <v>De acuerdo con la normatividad y el diseño metodológico, elaborar los anexos y soportes del Programa</v>
      </c>
      <c r="E26" s="171"/>
      <c r="F26" s="97" t="str">
        <f>'Verificación OCI'!H27</f>
        <v>Oficina Asesora de Planeación
Oficina de Control Interno 
Líderes de procesos</v>
      </c>
      <c r="G26" s="98" t="str">
        <f>IF('Verificación OCI'!N27="NA","NO","SI")</f>
        <v>SI</v>
      </c>
      <c r="H26" s="99">
        <f>'Verificación OCI'!N27</f>
        <v>0.5</v>
      </c>
      <c r="I26" s="100" t="str">
        <f>IF(H26="NA","NO",IF(H26&gt;=1,1,"NO"))</f>
        <v>NO</v>
      </c>
      <c r="J26" s="100">
        <f>IF('Verificación OCI'!G27&gt;$F$4,0,IF(I26=1,0,1))</f>
        <v>1</v>
      </c>
      <c r="K26" s="200" t="str">
        <f>IF('Verificación OCI'!R27=""," ",'Verificación OCI'!R27)</f>
        <v>Actividad con avance parcial. Se cuenta con el componente programático como anexo del documento del PTEP; queda pendiente su ajuste y cierre conforme a la versión final.</v>
      </c>
      <c r="L26" s="171"/>
    </row>
    <row r="27" spans="1:12" ht="48.75" customHeight="1" x14ac:dyDescent="0.25">
      <c r="A27" s="8" t="str">
        <f>'Verificación OCI'!A28</f>
        <v>4.4</v>
      </c>
      <c r="B27" s="182" t="str">
        <f>'Verificación OCI'!B28:C28</f>
        <v>Definir la versión final del PTEP</v>
      </c>
      <c r="C27" s="171"/>
      <c r="D27" s="182" t="str">
        <f>'Verificación OCI'!D28:E28</f>
        <v>Transcurrido el término establecido para las observaciones y aportes, estructurar la versión final de incluyendo las sugerencias realizadas por los diferentes responsables de áreas</v>
      </c>
      <c r="E27" s="171"/>
      <c r="F27" s="97" t="str">
        <f>'Verificación OCI'!H28</f>
        <v xml:space="preserve">Oficina Asesora de Planeación </v>
      </c>
      <c r="G27" s="98" t="str">
        <f>IF('Verificación OCI'!N28="NA","NO","SI")</f>
        <v>SI</v>
      </c>
      <c r="H27" s="99">
        <f>'Verificación OCI'!N28</f>
        <v>0</v>
      </c>
      <c r="I27" s="100" t="str">
        <f>IF(H27="NA","NO",IF(H27&gt;=1,1,"NO"))</f>
        <v>NO</v>
      </c>
      <c r="J27" s="100">
        <f>IF('Verificación OCI'!G28&gt;$F$4,0,IF(I27=1,0,1))</f>
        <v>1</v>
      </c>
      <c r="K27" s="200" t="str">
        <f>IF('Verificación OCI'!R28=""," ",'Verificación OCI'!R28)</f>
        <v>Actividad pendiente. La versión final del PTEP se definirá una vez se surtan las validaciones, la consulta pública, el análisis de observaciones y los ajustes respectivos.</v>
      </c>
      <c r="L27" s="171"/>
    </row>
    <row r="28" spans="1:12" ht="24.75" customHeight="1" x14ac:dyDescent="0.25">
      <c r="A28" s="34">
        <v>5</v>
      </c>
      <c r="B28" s="170" t="s">
        <v>123</v>
      </c>
      <c r="C28" s="171"/>
      <c r="D28" s="248" t="str">
        <f>'Verificación OCI'!D29:R29</f>
        <v>Aprobación</v>
      </c>
      <c r="E28" s="174"/>
      <c r="F28" s="174"/>
      <c r="G28" s="174"/>
      <c r="H28" s="217"/>
      <c r="I28" s="174"/>
      <c r="J28" s="174"/>
      <c r="K28" s="174"/>
      <c r="L28" s="171"/>
    </row>
    <row r="29" spans="1:12" ht="85.5" customHeight="1" x14ac:dyDescent="0.25">
      <c r="A29" s="8" t="str">
        <f>'Verificación OCI'!A30</f>
        <v>5.1</v>
      </c>
      <c r="B29" s="182" t="str">
        <f>'Verificación OCI'!B30:C30</f>
        <v>Presentar la versión final del documento del PTEP ante el Consejo de Planeación</v>
      </c>
      <c r="C29" s="171"/>
      <c r="D29" s="182" t="str">
        <f>'Verificación OCI'!D30:E30</f>
        <v>Presentar el documento del PTEP ante el Consejo de Planeación para su análisis y aprobación.</v>
      </c>
      <c r="E29" s="171"/>
      <c r="F29" s="97" t="str">
        <f>'Verificación OCI'!H30</f>
        <v xml:space="preserve">Oficina Asesora de Planeación </v>
      </c>
      <c r="G29" s="98" t="str">
        <f>IF('Verificación OCI'!N30="NA","NO","SI")</f>
        <v>SI</v>
      </c>
      <c r="H29" s="99">
        <f>'Verificación OCI'!N30</f>
        <v>0</v>
      </c>
      <c r="I29" s="100" t="str">
        <f>IF(H29="NA","NO",IF(H29&gt;=1,1,"NO"))</f>
        <v>NO</v>
      </c>
      <c r="J29" s="100">
        <f>IF('Verificación OCI'!G30&gt;$F$4,0,IF(I29=1,0,1))</f>
        <v>1</v>
      </c>
      <c r="K29" s="200" t="str">
        <f>IF('Verificación OCI'!R30=""," ",'Verificación OCI'!R30)</f>
        <v>Actividad pendiente. La presentación ante el Consejo de Planeación se realizará cuando se consolide la versión final del PTEP.</v>
      </c>
      <c r="L29" s="171"/>
    </row>
    <row r="30" spans="1:12" ht="85.5" customHeight="1" x14ac:dyDescent="0.25">
      <c r="A30" s="8" t="str">
        <f>'Verificación OCI'!A31</f>
        <v>5.2</v>
      </c>
      <c r="B30" s="182" t="str">
        <f>'Verificación OCI'!B31:C31</f>
        <v>Realizar los ajustes propuestos por el Consejo de Planeación</v>
      </c>
      <c r="C30" s="171"/>
      <c r="D30" s="182" t="str">
        <f>'Verificación OCI'!D31:E31</f>
        <v>En caso de ser requerido, se ejecutar los ajustes solicitados por los miembros del Consejo de Planeación sobre la versión final del documento del PTEP</v>
      </c>
      <c r="E30" s="171"/>
      <c r="F30" s="97" t="str">
        <f>'Verificación OCI'!H31</f>
        <v xml:space="preserve">Oficina Asesora de Planeación </v>
      </c>
      <c r="G30" s="98" t="str">
        <f>IF('Verificación OCI'!N31="NA","NO","SI")</f>
        <v>SI</v>
      </c>
      <c r="H30" s="99">
        <f>'Verificación OCI'!N31</f>
        <v>0</v>
      </c>
      <c r="I30" s="100" t="str">
        <f>IF(H30="NA","NO",IF(H30&gt;=1,1,"NO"))</f>
        <v>NO</v>
      </c>
      <c r="J30" s="100">
        <f>IF('Verificación OCI'!G31&gt;$F$4,0,IF(I30=1,0,1))</f>
        <v>1</v>
      </c>
      <c r="K30" s="200" t="str">
        <f>IF('Verificación OCI'!R31=""," ",'Verificación OCI'!R31)</f>
        <v>Actividad pendiente. Los ajustes propuestos por el Consejo de Planeación se atenderán en caso de ser requeridos después de la presentación del documento.</v>
      </c>
      <c r="L30" s="171"/>
    </row>
    <row r="31" spans="1:12" ht="85.5" customHeight="1" x14ac:dyDescent="0.25">
      <c r="A31" s="8" t="str">
        <f>'Verificación OCI'!A32</f>
        <v>5.3</v>
      </c>
      <c r="B31" s="182" t="str">
        <f>'Verificación OCI'!B32:C32</f>
        <v>Aprobar el documento del PTEP</v>
      </c>
      <c r="C31" s="171"/>
      <c r="D31" s="182" t="str">
        <f>'Verificación OCI'!D32:E32</f>
        <v>Presentar la versión final ajustada del documento y emitir acto administrativo para su aprobación.</v>
      </c>
      <c r="E31" s="171"/>
      <c r="F31" s="97" t="str">
        <f>'Verificación OCI'!H32</f>
        <v>Rector, Oficina Asesora de Planeación</v>
      </c>
      <c r="G31" s="98" t="str">
        <f>IF('Verificación OCI'!N32="NA","NO","SI")</f>
        <v>SI</v>
      </c>
      <c r="H31" s="99">
        <f>'Verificación OCI'!N32</f>
        <v>0</v>
      </c>
      <c r="I31" s="100" t="str">
        <f>IF(H31="NA","NO",IF(H31&gt;=1,1,"NO"))</f>
        <v>NO</v>
      </c>
      <c r="J31" s="100">
        <f>IF('Verificación OCI'!G32&gt;$F$4,0,IF(I31=1,0,1))</f>
        <v>1</v>
      </c>
      <c r="K31" s="200" t="str">
        <f>IF('Verificación OCI'!R32=""," ",'Verificación OCI'!R32)</f>
        <v>Actividad pendiente. La aprobación mediante acto administrativo se realizará una vez se cuente con la versión final validada y aprobada por la instancia correspondiente.</v>
      </c>
      <c r="L31" s="171"/>
    </row>
    <row r="32" spans="1:12" s="15" customFormat="1" ht="21" customHeight="1" x14ac:dyDescent="0.25">
      <c r="A32" s="14">
        <v>6</v>
      </c>
      <c r="B32" s="170" t="s">
        <v>123</v>
      </c>
      <c r="C32" s="171"/>
      <c r="D32" s="277" t="str">
        <f>'Verificación OCI'!D33:R33</f>
        <v>Publicación</v>
      </c>
      <c r="E32" s="174"/>
      <c r="F32" s="174"/>
      <c r="G32" s="174"/>
      <c r="H32" s="217"/>
      <c r="I32" s="174"/>
      <c r="J32" s="174"/>
      <c r="K32" s="174"/>
      <c r="L32" s="171"/>
    </row>
    <row r="33" spans="1:12" ht="52.5" customHeight="1" x14ac:dyDescent="0.25">
      <c r="A33" s="8" t="str">
        <f>'Verificación OCI'!A34</f>
        <v>6.1</v>
      </c>
      <c r="B33" s="182" t="str">
        <f>'Verificación OCI'!B34</f>
        <v>Realizar la publicación del PTEP aprobado en el sitio web institucional de Transparencia y Acceso a Información Pública</v>
      </c>
      <c r="C33" s="171"/>
      <c r="D33" s="254" t="str">
        <f>'Verificación OCI'!D34</f>
        <v>Publicar el PTEP aprobado en la Página Web Institucional con base en los términos definidos en el artículo 2.2.22.3.14 del Decreto 1083 de 2015 emitido por la Presidencia de la República</v>
      </c>
      <c r="E33" s="171"/>
      <c r="F33" s="101" t="str">
        <f>'Verificación OCI'!H34</f>
        <v>Oficina Asesora de Planeación</v>
      </c>
      <c r="G33" s="98" t="str">
        <f>IF('Verificación OCI'!N34="NA","NO","SI")</f>
        <v>SI</v>
      </c>
      <c r="H33" s="99">
        <f>'Verificación OCI'!N34</f>
        <v>0</v>
      </c>
      <c r="I33" s="100" t="str">
        <f>IF(H33="NA","NO",IF(H33&gt;=1,1,"NO"))</f>
        <v>NO</v>
      </c>
      <c r="J33" s="100">
        <f>IF('Verificación OCI'!G34&gt;$F$4,0,IF(I33=1,0,1))</f>
        <v>1</v>
      </c>
      <c r="K33" s="200" t="str">
        <f>IF('Verificación OCI'!R34=""," ",'Verificación OCI'!R34)</f>
        <v>Actividad pendiente. La publicación del PTEP se realizará una vez sea aprobado mediante el acto administrativo correspondiente.</v>
      </c>
      <c r="L33" s="171"/>
    </row>
    <row r="34" spans="1:12" ht="24" customHeight="1" x14ac:dyDescent="0.25">
      <c r="A34" s="8" t="str">
        <f>'Verificación OCI'!A35</f>
        <v>6.2</v>
      </c>
      <c r="B34" s="182" t="str">
        <f>'Verificación OCI'!B35</f>
        <v>Realizar campañas de divulgación interna y externa</v>
      </c>
      <c r="C34" s="171"/>
      <c r="D34" s="254" t="str">
        <f>'Verificación OCI'!D35</f>
        <v>Diseñar banners y elementos de divulgación y publicar en medios radiales o impresos</v>
      </c>
      <c r="E34" s="171"/>
      <c r="F34" s="101" t="str">
        <f>'Verificación OCI'!H35</f>
        <v>Dirección de Comunicaciones</v>
      </c>
      <c r="G34" s="98" t="str">
        <f>IF('Verificación OCI'!N35="NA","NO","SI")</f>
        <v>SI</v>
      </c>
      <c r="H34" s="99">
        <f>'Verificación OCI'!N35</f>
        <v>0</v>
      </c>
      <c r="I34" s="100" t="str">
        <f>IF(H34="NA","NO",IF(H34&gt;=1,1,"NO"))</f>
        <v>NO</v>
      </c>
      <c r="J34" s="100">
        <f>IF('Verificación OCI'!G35&gt;$F$4,0,IF(I34=1,0,1))</f>
        <v>1</v>
      </c>
      <c r="K34" s="200" t="str">
        <f>IF('Verificación OCI'!R35=""," ",'Verificación OCI'!R35)</f>
        <v>Actividad pendiente. La socialización del PTEP se realizará al momento de la publicación del acto administrativo</v>
      </c>
      <c r="L34" s="171"/>
    </row>
    <row r="35" spans="1:12" ht="6.75" customHeight="1" x14ac:dyDescent="0.25">
      <c r="A35" s="278" t="s">
        <v>168</v>
      </c>
      <c r="B35" s="190"/>
      <c r="C35" s="190"/>
      <c r="D35" s="190"/>
      <c r="E35" s="250"/>
      <c r="F35" s="188"/>
      <c r="G35" s="122"/>
      <c r="H35" s="123">
        <f>SUM(H10:H34)</f>
        <v>10</v>
      </c>
      <c r="I35" s="123"/>
      <c r="J35" s="123"/>
      <c r="K35" s="124"/>
      <c r="L35" s="124"/>
    </row>
    <row r="36" spans="1:12" ht="24" customHeight="1" x14ac:dyDescent="0.25">
      <c r="A36" s="121"/>
      <c r="B36" s="117"/>
      <c r="C36" s="117"/>
      <c r="D36" s="117"/>
      <c r="E36" s="118"/>
      <c r="F36" s="119"/>
      <c r="G36" s="118"/>
      <c r="H36" s="157"/>
      <c r="I36" s="117"/>
      <c r="J36" s="117"/>
      <c r="K36" s="117"/>
      <c r="L36" s="117"/>
    </row>
    <row r="37" spans="1:12" ht="30" customHeight="1" thickBot="1" x14ac:dyDescent="0.3">
      <c r="A37" s="251" t="s">
        <v>169</v>
      </c>
      <c r="B37" s="252"/>
      <c r="C37" s="252"/>
      <c r="D37" s="252"/>
      <c r="E37" s="252"/>
      <c r="F37" s="252"/>
      <c r="G37" s="252"/>
      <c r="H37" s="253"/>
      <c r="I37" s="252"/>
      <c r="J37" s="252"/>
      <c r="K37" s="252"/>
      <c r="L37" s="252"/>
    </row>
    <row r="38" spans="1:12" ht="24" customHeight="1" thickTop="1" x14ac:dyDescent="0.25">
      <c r="A38" s="282" t="s">
        <v>170</v>
      </c>
      <c r="B38" s="270"/>
      <c r="C38" s="270"/>
      <c r="D38" s="270"/>
      <c r="E38" s="270"/>
      <c r="F38" s="269"/>
      <c r="G38" s="270"/>
      <c r="H38" s="271"/>
      <c r="I38" s="270"/>
      <c r="J38" s="270"/>
      <c r="K38" s="270"/>
      <c r="L38" s="272"/>
    </row>
    <row r="39" spans="1:12" x14ac:dyDescent="0.25">
      <c r="A39" s="286" t="s">
        <v>171</v>
      </c>
      <c r="B39" s="225"/>
      <c r="C39" s="225"/>
      <c r="D39" s="225"/>
      <c r="E39" s="102"/>
      <c r="F39" s="188"/>
      <c r="G39" s="250"/>
      <c r="H39" s="205"/>
      <c r="I39" s="190"/>
      <c r="J39" s="190"/>
      <c r="K39" s="190"/>
      <c r="L39" s="273"/>
    </row>
    <row r="40" spans="1:12" x14ac:dyDescent="0.25">
      <c r="A40" s="298" t="s">
        <v>172</v>
      </c>
      <c r="B40" s="225"/>
      <c r="C40" s="225"/>
      <c r="D40" s="199"/>
      <c r="E40" s="103" t="s">
        <v>173</v>
      </c>
      <c r="F40" s="188"/>
      <c r="G40" s="250"/>
      <c r="H40" s="205"/>
      <c r="I40" s="190"/>
      <c r="J40" s="190"/>
      <c r="K40" s="190"/>
      <c r="L40" s="273"/>
    </row>
    <row r="41" spans="1:12" ht="22.5" customHeight="1" x14ac:dyDescent="0.25">
      <c r="A41" s="258" t="s">
        <v>174</v>
      </c>
      <c r="B41" s="174"/>
      <c r="C41" s="174"/>
      <c r="D41" s="171"/>
      <c r="E41" s="116">
        <f>COUNT(H10:H34)</f>
        <v>20</v>
      </c>
      <c r="F41" s="188"/>
      <c r="G41" s="250"/>
      <c r="H41" s="205"/>
      <c r="I41" s="190"/>
      <c r="J41" s="190"/>
      <c r="K41" s="190"/>
      <c r="L41" s="273"/>
    </row>
    <row r="42" spans="1:12" x14ac:dyDescent="0.25">
      <c r="A42" s="266" t="s">
        <v>175</v>
      </c>
      <c r="B42" s="202"/>
      <c r="C42" s="202"/>
      <c r="D42" s="184"/>
      <c r="E42" s="104">
        <f>COUNTIF(I10:I34,1)</f>
        <v>5</v>
      </c>
      <c r="F42" s="188"/>
      <c r="G42" s="250"/>
      <c r="H42" s="205"/>
      <c r="I42" s="190"/>
      <c r="J42" s="190"/>
      <c r="K42" s="190"/>
      <c r="L42" s="273"/>
    </row>
    <row r="43" spans="1:12" ht="15.75" customHeight="1" thickBot="1" x14ac:dyDescent="0.3">
      <c r="A43" s="297" t="s">
        <v>176</v>
      </c>
      <c r="B43" s="190"/>
      <c r="C43" s="190"/>
      <c r="D43" s="190"/>
      <c r="E43" s="105">
        <f>COUNTIF(J10:J34,1)</f>
        <v>15</v>
      </c>
      <c r="F43" s="188"/>
      <c r="G43" s="250"/>
      <c r="H43" s="205"/>
      <c r="I43" s="190"/>
      <c r="J43" s="190"/>
      <c r="K43" s="190"/>
      <c r="L43" s="273"/>
    </row>
    <row r="44" spans="1:12" ht="30" customHeight="1" thickTop="1" thickBot="1" x14ac:dyDescent="0.3">
      <c r="A44" s="256" t="s">
        <v>177</v>
      </c>
      <c r="B44" s="257"/>
      <c r="C44" s="257"/>
      <c r="D44" s="257"/>
      <c r="E44" s="128">
        <f>H35/E41</f>
        <v>0.5</v>
      </c>
      <c r="F44" s="188"/>
      <c r="G44" s="250"/>
      <c r="H44" s="205"/>
      <c r="I44" s="190"/>
      <c r="J44" s="190"/>
      <c r="K44" s="190"/>
      <c r="L44" s="273"/>
    </row>
    <row r="45" spans="1:12" ht="15.75" customHeight="1" thickTop="1" thickBot="1" x14ac:dyDescent="0.3">
      <c r="A45" s="291" t="s">
        <v>178</v>
      </c>
      <c r="B45" s="190"/>
      <c r="C45" s="293" t="str">
        <f>IF(E45&lt;0.6,"ZONA BAJA",IF(AND(E45&gt;0.59,E45&lt;0.8),"ZONA MEDIA",IF(E45&gt;0.79,"ZONA ALTA")))</f>
        <v>ZONA BAJA</v>
      </c>
      <c r="D45" s="190"/>
      <c r="E45" s="288">
        <f>E42/E41</f>
        <v>0.25</v>
      </c>
      <c r="F45" s="188"/>
      <c r="G45" s="250"/>
      <c r="H45" s="205"/>
      <c r="I45" s="190"/>
      <c r="J45" s="190"/>
      <c r="K45" s="190"/>
      <c r="L45" s="273"/>
    </row>
    <row r="46" spans="1:12" ht="15.75" customHeight="1" thickTop="1" thickBot="1" x14ac:dyDescent="0.3">
      <c r="A46" s="292"/>
      <c r="B46" s="289"/>
      <c r="C46" s="289"/>
      <c r="D46" s="289"/>
      <c r="E46" s="289"/>
      <c r="F46" s="274"/>
      <c r="G46" s="274"/>
      <c r="H46" s="275"/>
      <c r="I46" s="274"/>
      <c r="J46" s="274"/>
      <c r="K46" s="274"/>
      <c r="L46" s="276"/>
    </row>
    <row r="47" spans="1:12" s="58" customFormat="1" ht="16.5" customHeight="1" thickTop="1" x14ac:dyDescent="0.25">
      <c r="A47" s="55"/>
      <c r="B47" s="56"/>
      <c r="C47" s="57"/>
      <c r="D47" s="40"/>
      <c r="E47" s="59"/>
      <c r="F47" s="59"/>
      <c r="G47" s="42"/>
      <c r="H47" s="59"/>
      <c r="I47" s="59"/>
      <c r="J47" s="59"/>
      <c r="K47" s="81"/>
      <c r="L47" s="59"/>
    </row>
    <row r="48" spans="1:12" ht="29.25" customHeight="1" thickBot="1" x14ac:dyDescent="0.3">
      <c r="A48" s="280" t="str">
        <f>'Verificación OCI'!A36</f>
        <v>ANALISIS DE RESULTADOS</v>
      </c>
      <c r="B48" s="260"/>
      <c r="C48" s="260"/>
      <c r="D48" s="260"/>
      <c r="E48" s="260"/>
      <c r="F48" s="260"/>
      <c r="G48" s="260"/>
      <c r="H48" s="281"/>
      <c r="I48" s="260"/>
      <c r="J48" s="260"/>
      <c r="K48" s="260"/>
      <c r="L48" s="260"/>
    </row>
    <row r="49" spans="1:12" ht="180.75" customHeight="1" thickTop="1" x14ac:dyDescent="0.25">
      <c r="A49" s="129" t="str">
        <f>IF('Verificación OCI'!A38=""," ",'Verificación OCI'!A38)</f>
        <v>ESTADO DE LAS ACTIVIDADES</v>
      </c>
      <c r="B49" s="261" t="str">
        <f>IF('Verificación OCI'!B38=""," ",'Verificación OCI'!B38)</f>
        <v xml:space="preserve"> </v>
      </c>
      <c r="C49" s="262"/>
      <c r="D49" s="262"/>
      <c r="E49" s="262"/>
      <c r="F49" s="262"/>
      <c r="G49" s="262"/>
      <c r="H49" s="263"/>
      <c r="I49" s="262"/>
      <c r="J49" s="262"/>
      <c r="K49" s="262"/>
      <c r="L49" s="262"/>
    </row>
    <row r="50" spans="1:12" ht="87.75" customHeight="1" x14ac:dyDescent="0.25">
      <c r="A50" s="130" t="str">
        <f>IF('Verificación OCI'!A44=""," ",'Verificación OCI'!A44)</f>
        <v>OBSERVACIONES</v>
      </c>
      <c r="B50" s="264"/>
      <c r="C50" s="174"/>
      <c r="D50" s="174"/>
      <c r="E50" s="174"/>
      <c r="F50" s="174"/>
      <c r="G50" s="174"/>
      <c r="H50" s="217"/>
      <c r="I50" s="174"/>
      <c r="J50" s="174"/>
      <c r="K50" s="174"/>
      <c r="L50" s="174"/>
    </row>
    <row r="51" spans="1:12" ht="64.5" customHeight="1" x14ac:dyDescent="0.25">
      <c r="A51" s="130" t="str">
        <f>IF('Verificación OCI'!A46=""," ",'Verificación OCI'!A46)</f>
        <v>RECOMENDACIONES</v>
      </c>
      <c r="B51" s="264"/>
      <c r="C51" s="174"/>
      <c r="D51" s="174"/>
      <c r="E51" s="174"/>
      <c r="F51" s="174"/>
      <c r="G51" s="174"/>
      <c r="H51" s="217"/>
      <c r="I51" s="174"/>
      <c r="J51" s="174"/>
      <c r="K51" s="174"/>
      <c r="L51" s="174"/>
    </row>
    <row r="52" spans="1:12" ht="51" customHeight="1" x14ac:dyDescent="0.25">
      <c r="A52" s="131" t="str">
        <f>IF('Verificación OCI'!A48=""," ",'Verificación OCI'!A48)</f>
        <v>Objetivo del Seguimiento</v>
      </c>
      <c r="B52" s="284"/>
      <c r="C52" s="190"/>
      <c r="D52" s="190"/>
      <c r="E52" s="250"/>
      <c r="F52" s="188"/>
      <c r="G52" s="250"/>
      <c r="H52" s="205"/>
      <c r="I52" s="190"/>
      <c r="J52" s="190"/>
      <c r="K52" s="190"/>
      <c r="L52" s="190"/>
    </row>
    <row r="53" spans="1:12" s="58" customFormat="1" ht="16.5" customHeight="1" x14ac:dyDescent="0.25">
      <c r="A53" s="55"/>
      <c r="B53" s="56">
        <f>E42/E41</f>
        <v>0.25</v>
      </c>
      <c r="C53" s="57">
        <f>1-B53</f>
        <v>0.75</v>
      </c>
      <c r="D53" s="40"/>
      <c r="E53" s="59">
        <f>E43/E41</f>
        <v>0.75</v>
      </c>
      <c r="F53" s="59">
        <f>1-E53</f>
        <v>0.25</v>
      </c>
      <c r="G53" s="42"/>
      <c r="H53" s="59">
        <f>COUNTIF('Verificación OCI'!Q11:Q35,"NO")</f>
        <v>7</v>
      </c>
      <c r="I53" s="59"/>
      <c r="J53" s="59"/>
      <c r="K53" s="81">
        <f>COUNTIF('Verificación OCI'!Q11:Q35,"SI")</f>
        <v>9</v>
      </c>
      <c r="L53" s="59"/>
    </row>
    <row r="54" spans="1:12" ht="6.75" customHeight="1" x14ac:dyDescent="0.25">
      <c r="A54" s="278" t="s">
        <v>168</v>
      </c>
      <c r="B54" s="190"/>
      <c r="C54" s="190"/>
      <c r="D54" s="190"/>
      <c r="E54" s="250"/>
      <c r="F54" s="188"/>
      <c r="G54" s="122"/>
      <c r="H54" s="123">
        <f>SUM(H35:H53)</f>
        <v>17</v>
      </c>
      <c r="I54" s="123"/>
      <c r="J54" s="123"/>
      <c r="K54" s="124"/>
      <c r="L54" s="124"/>
    </row>
    <row r="55" spans="1:12" ht="24" customHeight="1" x14ac:dyDescent="0.25">
      <c r="A55" s="121"/>
      <c r="B55" s="117"/>
      <c r="C55" s="117"/>
      <c r="D55" s="117"/>
      <c r="E55" s="118"/>
      <c r="F55" s="119"/>
      <c r="G55" s="118"/>
      <c r="H55" s="157"/>
      <c r="I55" s="117"/>
      <c r="J55" s="117"/>
      <c r="K55" s="117"/>
      <c r="L55" s="117"/>
    </row>
    <row r="56" spans="1:12" ht="30" customHeight="1" thickBot="1" x14ac:dyDescent="0.3">
      <c r="A56" s="251" t="s">
        <v>169</v>
      </c>
      <c r="B56" s="252"/>
      <c r="C56" s="252"/>
      <c r="D56" s="252"/>
      <c r="E56" s="252"/>
      <c r="F56" s="252"/>
      <c r="G56" s="252"/>
      <c r="H56" s="253"/>
      <c r="I56" s="252"/>
      <c r="J56" s="252"/>
      <c r="K56" s="252"/>
      <c r="L56" s="252"/>
    </row>
    <row r="57" spans="1:12" s="58" customFormat="1" ht="16.5" customHeight="1" thickTop="1" x14ac:dyDescent="0.25">
      <c r="A57" s="55"/>
      <c r="B57" s="56"/>
      <c r="C57" s="57"/>
      <c r="D57" s="40"/>
      <c r="E57" s="59"/>
      <c r="F57" s="59"/>
      <c r="G57" s="42"/>
      <c r="H57" s="59"/>
      <c r="I57" s="59"/>
      <c r="J57" s="59"/>
      <c r="K57" s="81"/>
      <c r="L57" s="59"/>
    </row>
    <row r="58" spans="1:12" ht="29.25" customHeight="1" thickBot="1" x14ac:dyDescent="0.3">
      <c r="A58" s="280" t="s">
        <v>179</v>
      </c>
      <c r="B58" s="260"/>
      <c r="C58" s="260"/>
      <c r="D58" s="260"/>
      <c r="E58" s="260"/>
      <c r="F58" s="260"/>
      <c r="G58" s="260"/>
      <c r="H58" s="281"/>
      <c r="I58" s="260"/>
      <c r="J58" s="260"/>
      <c r="K58" s="260"/>
      <c r="L58" s="260"/>
    </row>
    <row r="59" spans="1:12" ht="332.25" customHeight="1" thickTop="1" x14ac:dyDescent="0.25">
      <c r="A59" s="51"/>
      <c r="B59" s="52"/>
      <c r="C59" s="52"/>
      <c r="D59" s="52"/>
      <c r="E59" s="54"/>
      <c r="F59" s="53"/>
      <c r="G59" s="54"/>
      <c r="H59" s="158"/>
      <c r="I59" s="52"/>
      <c r="J59" s="52"/>
      <c r="K59" s="52"/>
      <c r="L59" s="52"/>
    </row>
    <row r="60" spans="1:12" ht="144.75" customHeight="1" x14ac:dyDescent="0.2">
      <c r="A60" s="51"/>
      <c r="B60" s="52"/>
      <c r="C60" s="279"/>
      <c r="D60" s="190"/>
      <c r="E60" s="82"/>
      <c r="F60" s="53"/>
      <c r="G60" s="54"/>
      <c r="H60" s="158"/>
      <c r="I60" s="52"/>
      <c r="J60" s="52"/>
      <c r="K60" s="52"/>
      <c r="L60" s="52"/>
    </row>
    <row r="61" spans="1:12" ht="24.75" customHeight="1" x14ac:dyDescent="0.25">
      <c r="A61" s="51"/>
      <c r="B61" s="52"/>
      <c r="C61" s="287" t="s">
        <v>180</v>
      </c>
      <c r="D61" s="190"/>
      <c r="E61" s="115">
        <f>E42</f>
        <v>5</v>
      </c>
      <c r="F61" s="53"/>
      <c r="G61" s="54"/>
      <c r="H61" s="158"/>
      <c r="I61" s="52"/>
      <c r="J61" s="52"/>
      <c r="K61" s="85"/>
      <c r="L61" s="114" t="s">
        <v>181</v>
      </c>
    </row>
    <row r="62" spans="1:12" ht="9" customHeight="1" x14ac:dyDescent="0.25">
      <c r="A62" s="121"/>
      <c r="B62" s="117"/>
      <c r="C62" s="117"/>
      <c r="D62" s="117"/>
      <c r="E62" s="118"/>
      <c r="F62" s="119"/>
      <c r="G62" s="118"/>
      <c r="H62" s="157"/>
      <c r="I62" s="117"/>
      <c r="J62" s="117"/>
      <c r="K62" s="117"/>
      <c r="L62" s="117"/>
    </row>
    <row r="63" spans="1:12" ht="15" customHeight="1" thickBot="1" x14ac:dyDescent="0.3">
      <c r="A63" s="251" t="s">
        <v>146</v>
      </c>
      <c r="B63" s="190"/>
      <c r="C63" s="259" t="s">
        <v>147</v>
      </c>
      <c r="D63" s="260"/>
      <c r="E63" s="260"/>
      <c r="F63" s="260"/>
      <c r="G63" s="120"/>
      <c r="H63" s="296" t="s">
        <v>182</v>
      </c>
      <c r="I63" s="260"/>
      <c r="J63" s="260"/>
      <c r="K63" s="260"/>
      <c r="L63" s="260"/>
    </row>
    <row r="64" spans="1:12" ht="15" customHeight="1" thickTop="1" thickBot="1" x14ac:dyDescent="0.3">
      <c r="A64" s="265"/>
      <c r="B64" s="190"/>
      <c r="C64" s="200" t="s">
        <v>148</v>
      </c>
      <c r="D64" s="174"/>
      <c r="E64" s="174"/>
      <c r="F64" s="171"/>
      <c r="G64" s="73"/>
      <c r="H64" s="285" t="s">
        <v>183</v>
      </c>
      <c r="I64" s="174"/>
      <c r="J64" s="174"/>
      <c r="K64" s="174"/>
      <c r="L64" s="171"/>
    </row>
    <row r="65" spans="1:12" ht="15" customHeight="1" thickTop="1" thickBot="1" x14ac:dyDescent="0.3">
      <c r="A65" s="252"/>
      <c r="B65" s="252"/>
      <c r="C65" s="294" t="str">
        <f>IF(C64="Diligencie Responsable OCI","",LOOKUP(C64,Datos!$A$2:$A$6,Datos!$B$2:$B$6))</f>
        <v>Profesional en Actividades de Seguimiento</v>
      </c>
      <c r="D65" s="174"/>
      <c r="E65" s="174"/>
      <c r="F65" s="171"/>
      <c r="G65" s="65"/>
      <c r="H65" s="295" t="s">
        <v>151</v>
      </c>
      <c r="I65" s="174"/>
      <c r="J65" s="174"/>
      <c r="K65" s="174"/>
      <c r="L65" s="171"/>
    </row>
    <row r="66" spans="1:12" ht="21.75" customHeight="1" thickTop="1" x14ac:dyDescent="0.25">
      <c r="A66" s="121"/>
      <c r="B66" s="117"/>
      <c r="C66" s="117"/>
      <c r="D66" s="117"/>
      <c r="E66" s="118"/>
      <c r="F66" s="119"/>
      <c r="G66" s="118"/>
      <c r="H66" s="157"/>
      <c r="I66" s="117"/>
      <c r="J66" s="117"/>
      <c r="K66" s="117"/>
      <c r="L66" s="117"/>
    </row>
  </sheetData>
  <autoFilter ref="A7:L35" xr:uid="{00000000-0009-0000-0000-000003000000}">
    <filterColumn colId="1" showButton="0"/>
    <filterColumn colId="3" showButton="0"/>
    <filterColumn colId="10" showButton="0"/>
  </autoFilter>
  <mergeCells count="120">
    <mergeCell ref="C65:F65"/>
    <mergeCell ref="B9:C9"/>
    <mergeCell ref="H65:L65"/>
    <mergeCell ref="D12:E12"/>
    <mergeCell ref="D25:E25"/>
    <mergeCell ref="B30:C30"/>
    <mergeCell ref="D30:E30"/>
    <mergeCell ref="A1:F1"/>
    <mergeCell ref="B20:C20"/>
    <mergeCell ref="D14:E14"/>
    <mergeCell ref="K34:L34"/>
    <mergeCell ref="D7:E8"/>
    <mergeCell ref="D32:L32"/>
    <mergeCell ref="H63:L63"/>
    <mergeCell ref="A43:D43"/>
    <mergeCell ref="A56:L56"/>
    <mergeCell ref="D21:E21"/>
    <mergeCell ref="A40:D40"/>
    <mergeCell ref="K20:L20"/>
    <mergeCell ref="B23:C23"/>
    <mergeCell ref="D18:L18"/>
    <mergeCell ref="H7:H8"/>
    <mergeCell ref="J7:J8"/>
    <mergeCell ref="K22:L22"/>
    <mergeCell ref="K5:L5"/>
    <mergeCell ref="K29:L29"/>
    <mergeCell ref="K11:L11"/>
    <mergeCell ref="B52:L52"/>
    <mergeCell ref="D28:L28"/>
    <mergeCell ref="D27:E27"/>
    <mergeCell ref="H64:L64"/>
    <mergeCell ref="A39:D39"/>
    <mergeCell ref="K31:L31"/>
    <mergeCell ref="B17:C17"/>
    <mergeCell ref="D17:E17"/>
    <mergeCell ref="B19:C19"/>
    <mergeCell ref="B34:C34"/>
    <mergeCell ref="B28:C28"/>
    <mergeCell ref="C61:D61"/>
    <mergeCell ref="D16:E16"/>
    <mergeCell ref="K12:L12"/>
    <mergeCell ref="B10:C10"/>
    <mergeCell ref="E45:E46"/>
    <mergeCell ref="K14:L14"/>
    <mergeCell ref="A48:L48"/>
    <mergeCell ref="C5:E5"/>
    <mergeCell ref="A45:B46"/>
    <mergeCell ref="C45:D46"/>
    <mergeCell ref="K7:L8"/>
    <mergeCell ref="B11:C11"/>
    <mergeCell ref="D11:E11"/>
    <mergeCell ref="K1:L1"/>
    <mergeCell ref="F38:L46"/>
    <mergeCell ref="D9:L9"/>
    <mergeCell ref="A35:F35"/>
    <mergeCell ref="B29:C29"/>
    <mergeCell ref="C60:D60"/>
    <mergeCell ref="D23:L23"/>
    <mergeCell ref="K27:L27"/>
    <mergeCell ref="A58:L58"/>
    <mergeCell ref="K17:L17"/>
    <mergeCell ref="B15:C15"/>
    <mergeCell ref="A38:E38"/>
    <mergeCell ref="D15:E15"/>
    <mergeCell ref="D29:E29"/>
    <mergeCell ref="K10:L10"/>
    <mergeCell ref="K19:L19"/>
    <mergeCell ref="K6:L6"/>
    <mergeCell ref="C2:L2"/>
    <mergeCell ref="K16:L16"/>
    <mergeCell ref="A54:F54"/>
    <mergeCell ref="K25:L25"/>
    <mergeCell ref="A44:D44"/>
    <mergeCell ref="B12:C12"/>
    <mergeCell ref="B21:C21"/>
    <mergeCell ref="B14:C14"/>
    <mergeCell ref="B13:C13"/>
    <mergeCell ref="C64:F64"/>
    <mergeCell ref="B7:C8"/>
    <mergeCell ref="A41:D41"/>
    <mergeCell ref="C63:F63"/>
    <mergeCell ref="B49:L49"/>
    <mergeCell ref="B24:C24"/>
    <mergeCell ref="D24:E24"/>
    <mergeCell ref="B33:C33"/>
    <mergeCell ref="D33:E33"/>
    <mergeCell ref="B51:L51"/>
    <mergeCell ref="A63:B65"/>
    <mergeCell ref="B32:C32"/>
    <mergeCell ref="F7:F8"/>
    <mergeCell ref="B26:C26"/>
    <mergeCell ref="D26:E26"/>
    <mergeCell ref="A42:D42"/>
    <mergeCell ref="B50:L50"/>
    <mergeCell ref="K30:L30"/>
    <mergeCell ref="B16:C16"/>
    <mergeCell ref="D20:E20"/>
    <mergeCell ref="D13:L13"/>
    <mergeCell ref="F5:H5"/>
    <mergeCell ref="K24:L24"/>
    <mergeCell ref="K33:L33"/>
    <mergeCell ref="A37:L37"/>
    <mergeCell ref="A7:A8"/>
    <mergeCell ref="G3:L3"/>
    <mergeCell ref="B22:C22"/>
    <mergeCell ref="D22:E22"/>
    <mergeCell ref="B31:C31"/>
    <mergeCell ref="D31:E31"/>
    <mergeCell ref="A6:H6"/>
    <mergeCell ref="K26:L26"/>
    <mergeCell ref="D10:E10"/>
    <mergeCell ref="B25:C25"/>
    <mergeCell ref="D19:E19"/>
    <mergeCell ref="D34:E34"/>
    <mergeCell ref="K15:L15"/>
    <mergeCell ref="G7:G8"/>
    <mergeCell ref="I7:I8"/>
    <mergeCell ref="B18:C18"/>
    <mergeCell ref="B27:C27"/>
    <mergeCell ref="K21:L21"/>
  </mergeCells>
  <conditionalFormatting sqref="C45">
    <cfRule type="containsText" dxfId="7" priority="10" operator="containsText" text="ZONA ALTA">
      <formula>NOT(ISERROR(SEARCH("ZONA ALTA",C45)))</formula>
    </cfRule>
    <cfRule type="containsText" dxfId="6" priority="11" operator="containsText" text="ZONA MEDIA">
      <formula>NOT(ISERROR(SEARCH("ZONA MEDIA",C45)))</formula>
    </cfRule>
    <cfRule type="containsText" dxfId="5" priority="12" operator="containsText" text="ZONA BAJA">
      <formula>NOT(ISERROR(SEARCH("ZONA BAJA",C45)))</formula>
    </cfRule>
  </conditionalFormatting>
  <conditionalFormatting sqref="E44">
    <cfRule type="cellIs" dxfId="4" priority="1" operator="between">
      <formula>0.6</formula>
      <formula>0.79</formula>
    </cfRule>
    <cfRule type="cellIs" dxfId="3" priority="3" operator="lessThan">
      <formula>0.6</formula>
    </cfRule>
  </conditionalFormatting>
  <conditionalFormatting sqref="E44:E45">
    <cfRule type="cellIs" dxfId="2" priority="2" operator="between">
      <formula>0.8</formula>
      <formula>1</formula>
    </cfRule>
  </conditionalFormatting>
  <conditionalFormatting sqref="E45">
    <cfRule type="cellIs" dxfId="1" priority="5" operator="between">
      <formula>0</formula>
      <formula>0.59</formula>
    </cfRule>
    <cfRule type="cellIs" dxfId="0" priority="6" operator="between">
      <formula>60%</formula>
      <formula>79%</formula>
    </cfRule>
  </conditionalFormatting>
  <dataValidations disablePrompts="1" count="1">
    <dataValidation type="list" allowBlank="1" showInputMessage="1" showErrorMessage="1" sqref="C64" xr:uid="{00000000-0002-0000-0300-000000000000}">
      <formula1>responsable</formula1>
    </dataValidation>
  </dataValidations>
  <printOptions horizontalCentered="1"/>
  <pageMargins left="0.196850393700787" right="0.196850393700787" top="0.196850393700787" bottom="0.99803149599999996" header="0" footer="0"/>
  <pageSetup paperSize="9" scale="54" orientation="landscape" r:id="rId1"/>
  <headerFooter>
    <oddFooter>&amp;L&amp;8 &amp;G
&amp;P de &amp;N&amp;R&amp;G</oddFooter>
  </headerFooter>
  <rowBreaks count="2" manualBreakCount="2">
    <brk id="34" max="11" man="1"/>
    <brk id="53"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
  <sheetViews>
    <sheetView workbookViewId="0">
      <selection activeCell="A3" sqref="A3"/>
    </sheetView>
  </sheetViews>
  <sheetFormatPr baseColWidth="10" defaultColWidth="11.42578125" defaultRowHeight="15" x14ac:dyDescent="0.25"/>
  <cols>
    <col min="1" max="1" width="30.5703125" customWidth="1"/>
  </cols>
  <sheetData>
    <row r="1" spans="1:6" x14ac:dyDescent="0.25">
      <c r="A1" s="12" t="s">
        <v>149</v>
      </c>
      <c r="B1" s="12" t="s">
        <v>173</v>
      </c>
      <c r="F1" s="50">
        <v>42855</v>
      </c>
    </row>
    <row r="2" spans="1:6" x14ac:dyDescent="0.25">
      <c r="A2" s="12"/>
      <c r="B2" s="12" t="s">
        <v>184</v>
      </c>
      <c r="F2" s="50">
        <v>42978</v>
      </c>
    </row>
    <row r="3" spans="1:6" x14ac:dyDescent="0.25">
      <c r="A3" s="12" t="s">
        <v>185</v>
      </c>
      <c r="B3" s="12" t="s">
        <v>184</v>
      </c>
      <c r="F3" s="50">
        <v>43100</v>
      </c>
    </row>
    <row r="4" spans="1:6" x14ac:dyDescent="0.25">
      <c r="A4" s="12" t="s">
        <v>148</v>
      </c>
      <c r="B4" s="12" t="s">
        <v>184</v>
      </c>
      <c r="F4" s="50">
        <v>43220</v>
      </c>
    </row>
    <row r="5" spans="1:6" x14ac:dyDescent="0.25">
      <c r="A5" s="12" t="s">
        <v>186</v>
      </c>
      <c r="B5" s="12" t="s">
        <v>187</v>
      </c>
      <c r="F5" s="50">
        <v>43343</v>
      </c>
    </row>
    <row r="6" spans="1:6" x14ac:dyDescent="0.25">
      <c r="A6" s="12" t="s">
        <v>183</v>
      </c>
      <c r="B6" s="12" t="s">
        <v>151</v>
      </c>
      <c r="F6" s="50">
        <v>43465</v>
      </c>
    </row>
  </sheetData>
  <autoFilter ref="A1:B1" xr:uid="{00000000-0009-0000-0000-000004000000}">
    <sortState xmlns:xlrd2="http://schemas.microsoft.com/office/spreadsheetml/2017/richdata2" ref="A2:B6">
      <sortCondition ref="A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Estado de Avance</vt:lpstr>
      <vt:lpstr>Verificación OCI</vt:lpstr>
      <vt:lpstr>INSTRUCTIVO</vt:lpstr>
      <vt:lpstr>NIVEL DE CUMPLIMIENTO</vt:lpstr>
      <vt:lpstr>Datos</vt:lpstr>
      <vt:lpstr>'Estado de Avance'!Área_de_impresión</vt:lpstr>
      <vt:lpstr>'NIVEL DE CUMPLIMIENTO'!Área_de_impresión</vt:lpstr>
      <vt:lpstr>FECHA</vt:lpstr>
      <vt:lpstr>responsable</vt:lpstr>
      <vt:lpstr>'NIVEL DE CUMPLIMIENTO'!Títulos_a_imprimir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Genny Ruiz Joya</cp:lastModifiedBy>
  <cp:revision/>
  <dcterms:created xsi:type="dcterms:W3CDTF">2026-07-01T19:25:06Z</dcterms:created>
  <dcterms:modified xsi:type="dcterms:W3CDTF">2026-07-22T20:33:27Z</dcterms:modified>
  <cp:category/>
  <cp:contentStatus/>
</cp:coreProperties>
</file>